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codeName="ThisWorkbook" defaultThemeVersion="166925"/>
  <mc:AlternateContent xmlns:mc="http://schemas.openxmlformats.org/markup-compatibility/2006">
    <mc:Choice Requires="x15">
      <x15ac:absPath xmlns:x15ac="http://schemas.microsoft.com/office/spreadsheetml/2010/11/ac" url="/Volumes/GoogleDrive/.shortcut-targets-by-id/0BygUFj337XzdenljSGZibE5nNEk/PTAR EL AHOGADO/PROYECTO 2022/PTAR AHOGADO 2022 (1)/FINANCIERO/FORMATOS/"/>
    </mc:Choice>
  </mc:AlternateContent>
  <xr:revisionPtr revIDLastSave="0" documentId="13_ncr:1_{9CC5AF0C-6BCF-2B43-B247-0C24E6BE74E9}" xr6:coauthVersionLast="47" xr6:coauthVersionMax="47" xr10:uidLastSave="{00000000-0000-0000-0000-000000000000}"/>
  <bookViews>
    <workbookView xWindow="-27320" yWindow="1540" windowWidth="27240" windowHeight="14860" xr2:uid="{F9376CCC-10F1-BD46-82B7-4D375C097170}"/>
  </bookViews>
  <sheets>
    <sheet name="Carátula" sheetId="1" r:id="rId1"/>
    <sheet name="Datos" sheetId="22" r:id="rId2"/>
    <sheet name="Formato 1" sheetId="3" r:id="rId3"/>
    <sheet name="Formato 2" sheetId="10" r:id="rId4"/>
    <sheet name="Formato 3" sheetId="11" r:id="rId5"/>
    <sheet name="Formato 4" sheetId="4" r:id="rId6"/>
    <sheet name="Formato 5" sheetId="23" r:id="rId7"/>
    <sheet name="Formato 6" sheetId="14" r:id="rId8"/>
    <sheet name="Formato 7" sheetId="24" r:id="rId9"/>
    <sheet name="Formato 7A" sheetId="25" r:id="rId10"/>
    <sheet name="Formato 7A-1" sheetId="27" r:id="rId11"/>
    <sheet name="Formato 7A-2" sheetId="28" r:id="rId12"/>
    <sheet name="Formato 7B" sheetId="26" r:id="rId13"/>
    <sheet name="Formato 7D" sheetId="30" r:id="rId14"/>
    <sheet name="Formato 7E" sheetId="31" r:id="rId15"/>
    <sheet name="Formato 8" sheetId="7" r:id="rId16"/>
    <sheet name="Formato 8A" sheetId="32" r:id="rId17"/>
    <sheet name="Formato 8A-1" sheetId="33" r:id="rId18"/>
    <sheet name="Formato 8A-2" sheetId="34" r:id="rId19"/>
    <sheet name="Formato 8B" sheetId="35" r:id="rId20"/>
    <sheet name="Formato 8C" sheetId="36" r:id="rId21"/>
    <sheet name="Formato 9" sheetId="38" r:id="rId22"/>
    <sheet name="Formato 10" sheetId="9"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_123Graph_A" hidden="1">'[2]Forma E-7 (P)'!$D$14:$D$656</definedName>
    <definedName name="__123Graph_ACURRENT" hidden="1">'[2]Forma E-7 (P)'!$D$14:$D$656</definedName>
    <definedName name="__123Graph_ATASA" hidden="1">'[1]Estr-Tar-NADB'!#REF!</definedName>
    <definedName name="__123Graph_B" hidden="1">'[2]Forma E-7 (P)'!$E$14:$E$656</definedName>
    <definedName name="__123Graph_BCURRENT" hidden="1">'[2]Forma E-7 (P)'!$E$14:$E$656</definedName>
    <definedName name="__123Graph_C" hidden="1">'[1]Estr-Tar-NADB'!#REF!</definedName>
    <definedName name="__123Graph_E" hidden="1">'[1]Estr-Tar-NADB'!#REF!</definedName>
    <definedName name="__123Graph_F" hidden="1">'[1]Estr-Tar-NADB'!#REF!</definedName>
    <definedName name="__123Graph_LBL_A" hidden="1">'[1]Estr-Tar-NADB'!#REF!</definedName>
    <definedName name="__123Graph_LBL_ATASA" hidden="1">'[1]Estr-Tar-NADB'!#REF!</definedName>
    <definedName name="__123Graph_X" hidden="1">'[2]Forma E-7 (P)'!$D$14:$D$656</definedName>
    <definedName name="__123Graph_XCURRENT" hidden="1">'[2]Forma E-7 (P)'!$D$14:$D$656</definedName>
    <definedName name="_1__123Graph_ATASA_2" hidden="1">'[1]Estr-Tar-NADB'!#REF!</definedName>
    <definedName name="_2__123Graph_LBL_AING_93" hidden="1">'[1]Estr-Tar-NADB'!#REF!</definedName>
    <definedName name="_3__123Graph_LBL_ATASA_2" hidden="1">'[1]Estr-Tar-NADB'!#REF!</definedName>
    <definedName name="_Fill" hidden="1">#REF!</definedName>
    <definedName name="_Key1" hidden="1">#REF!</definedName>
    <definedName name="_MatInverse_In" hidden="1">#REF!</definedName>
    <definedName name="_MatInverse_Out" hidden="1">#REF!</definedName>
    <definedName name="_Order1" hidden="1">255</definedName>
    <definedName name="_Sort" hidden="1">#REF!</definedName>
    <definedName name="\A">#REF!</definedName>
    <definedName name="\C">#REF!</definedName>
    <definedName name="\E">'[1]Estr-Tar-NADB'!#REF!</definedName>
    <definedName name="\F">'[1]Estr-Tar-NADB'!#REF!</definedName>
    <definedName name="\G">'[1]Estr-Tar-NADB'!#REF!</definedName>
    <definedName name="\H">'[1]Estr-Tar-NADB'!#REF!</definedName>
    <definedName name="\I">'[1]Estr-Tar-NADB'!#REF!</definedName>
    <definedName name="\P">'[1]Estr-Tar-NADB'!#REF!</definedName>
    <definedName name="\T">'[1]Estr-Tar-NADB'!#REF!</definedName>
    <definedName name="\X">#REF!</definedName>
    <definedName name="\Y">#REF!</definedName>
    <definedName name="A">'[3]CP Anual'!$H$4:$H$323</definedName>
    <definedName name="aaaaa" hidden="1">'[1]Estr-Tar-NADB'!#REF!</definedName>
    <definedName name="Activ_Yen">#REF!</definedName>
    <definedName name="anscount" hidden="1">2</definedName>
    <definedName name="_xlnm.Print_Area" localSheetId="0">Carátula!$B$9:$J$27</definedName>
    <definedName name="_xlnm.Print_Area" localSheetId="2">'Formato 1'!$B$19:$V$60</definedName>
    <definedName name="_xlnm.Print_Area" localSheetId="8">'Formato 7'!$A$1:$F$45</definedName>
    <definedName name="_xlnm.Print_Area" localSheetId="15">'Formato 8'!$A$1:$F$25</definedName>
    <definedName name="_xlnm.Print_Area">#REF!</definedName>
    <definedName name="Bal_Fr">'[4]Bal SAP'!$B$104:$E$204</definedName>
    <definedName name="Bal_Mx">'[4]Bal SAP'!$B$2:$E$102</definedName>
    <definedName name="CARU" hidden="1">'[5]Forma E-7'!$D$10:$D$189</definedName>
    <definedName name="CAUDAL_NTE">[6]INDEX!$C$151:$N$178</definedName>
    <definedName name="CAUDAL_SUR">[7]INDEX!$C$178:$N$205</definedName>
    <definedName name="CLABE">'[8]Proyeccion CPublica'!$AQ$10:$AQ$75</definedName>
    <definedName name="CLAVE">#REF!</definedName>
    <definedName name="CLAVE08">#REF!</definedName>
    <definedName name="cpra_yen">#REF!</definedName>
    <definedName name="CV">"SpinButton1"</definedName>
    <definedName name="Datos">[9]DATOS!$A$6:$H$215</definedName>
    <definedName name="DREV">[10]Modelo!$C$26</definedName>
    <definedName name="EDORESENERO">#REF!</definedName>
    <definedName name="EDORESFEBRERO">#REF!</definedName>
    <definedName name="EDORESGRAL">#REF!</definedName>
    <definedName name="eeee" hidden="1">'[1]Estr-Tar-NADB'!#REF!</definedName>
    <definedName name="ENERO">#REF!</definedName>
    <definedName name="EnsenadaAdj">[11]Adjustments!$F$4:$F$626</definedName>
    <definedName name="EnsenadaOriginal">[11]Original!$E$4:$E$626</definedName>
    <definedName name="ERABRIL">#REF!</definedName>
    <definedName name="ERACUMULADO">[12]ACUMULADO!$B$15:$N$65536</definedName>
    <definedName name="ERAGOSTO">#REF!</definedName>
    <definedName name="ERDICIEMBRE">#REF!</definedName>
    <definedName name="ERENERO">#REF!</definedName>
    <definedName name="ERFEBRERO">#REF!</definedName>
    <definedName name="ERJULIO">#REF!</definedName>
    <definedName name="ERJUNIO">#REF!</definedName>
    <definedName name="ERMARZO">#REF!</definedName>
    <definedName name="ERMAYO">#REF!</definedName>
    <definedName name="ERNOVIEMBRE">#REF!</definedName>
    <definedName name="EROCTUBRE">#REF!</definedName>
    <definedName name="ERSEPTIEMBRE">#REF!</definedName>
    <definedName name="escenario">#REF!</definedName>
    <definedName name="FILIER" hidden="1">#REF!</definedName>
    <definedName name="First">'[13]Historicos Reales'!$A$1:$W$103</definedName>
    <definedName name="FLAG">'[14]Variables de Control'!$D$4</definedName>
    <definedName name="fr" hidden="1">'[15]Forma E-7'!#REF!</definedName>
    <definedName name="Fuentes_F2">#REF!</definedName>
    <definedName name="FYEAR01">'[8]Proyeccion CPublica'!$AV$10:$AV$34</definedName>
    <definedName name="FYEAR02">'[8]Proyeccion CPublica'!$AW$10:$AW$34</definedName>
    <definedName name="FYEAR03">'[8]Proyeccion CPublica'!$AX$10:$AX$34</definedName>
    <definedName name="FYEAR04">'[8]Proyeccion CPublica'!$AY$10:$AY$75</definedName>
    <definedName name="FYEAR05">'[8]Proyeccion CPublica'!$AZ$10:$AZ$75</definedName>
    <definedName name="FYEAR06">'[8]Proyeccion CPublica'!$BA$10:$BA$75</definedName>
    <definedName name="FYEAR07">'[8]Proyeccion CPublica'!$BB$10:$BB$75</definedName>
    <definedName name="FYEAR08">'[8]Proyeccion CPublica'!$BC$10:$BC$75</definedName>
    <definedName name="FYEAR09">'[8]Proyeccion CPublica'!$BD$10:$BD$75</definedName>
    <definedName name="FYEAR10">'[8]Proyeccion CPublica'!$BE$10:$BE$75</definedName>
    <definedName name="FYEAR11">'[8]Proyeccion CPublica'!$BF$10:$BF$75</definedName>
    <definedName name="FYEAR12">'[8]Proyeccion CPublica'!$BG$10:$BG$75</definedName>
    <definedName name="FYEAR13">'[8]Proyeccion CPublica'!$BH$10:$BH$75</definedName>
    <definedName name="FYEAR14">'[8]Proyeccion CPublica'!$BI$10:$BI$75</definedName>
    <definedName name="FYEAR15">'[8]Proyeccion CPublica'!$BJ$10:$BJ$75</definedName>
    <definedName name="FYEAR16">'[8]Proyeccion CPublica'!$BK$10:$BK$75</definedName>
    <definedName name="FYEAR17">'[8]Proyeccion CPublica'!$BL$10:$BL$75</definedName>
    <definedName name="FYEAR18">'[8]Proyeccion CPublica'!$BM$10:$BM$75</definedName>
    <definedName name="FYEAR19">'[8]Proyeccion CPublica'!$BN$10:$BN$75</definedName>
    <definedName name="FYEAR20">'[8]Proyeccion CPublica'!$BO$10:$BO$75</definedName>
    <definedName name="FYEAR21">'[8]Proyeccion CPublica'!$BP$10:$BP$75</definedName>
    <definedName name="FYEAR22">'[8]Proyeccion CPublica'!$BQ$10:$BQ$75</definedName>
    <definedName name="FYEAR23">'[8]Proyeccion CPublica'!$BR$10:$BR$75</definedName>
    <definedName name="FYEAR24">'[8]Proyeccion CPublica'!$BS$10:$BS$75</definedName>
    <definedName name="FYEAR25">'[8]Proyeccion CPublica'!$BT$10:$BT$75</definedName>
    <definedName name="FYEAR26">'[8]Proyeccion CPublica'!$BU$10:$BU$75</definedName>
    <definedName name="FYEAR27">'[8]Proyeccion CPublica'!$BV$10:$BV$75</definedName>
    <definedName name="FYEAR28">'[8]Proyeccion CPublica'!$BW$10:$BW$75</definedName>
    <definedName name="FYEAR29">'[8]Proyeccion CPublica'!$BX$10:$BX$75</definedName>
    <definedName name="FYEAR30">'[8]Proyeccion CPublica'!$BY$10:$BY$75</definedName>
    <definedName name="FYFIN08">#REF!</definedName>
    <definedName name="FYJUN08">#REF!</definedName>
    <definedName name="FYP08JUN">#REF!</definedName>
    <definedName name="FYP08SEP">#REF!</definedName>
    <definedName name="FYPSEP09">#REF!</definedName>
    <definedName name="FYSEP08">#REF!</definedName>
    <definedName name="FYSEP09">#REF!</definedName>
    <definedName name="hola" hidden="1">#REF!</definedName>
    <definedName name="hola2" hidden="1">#REF!</definedName>
    <definedName name="HTML_CodePage" hidden="1">1252</definedName>
    <definedName name="HTML_Control" hidden="1">{"'2. Trim.'!$A$1:$L$73"}</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"C:\TAVERNES\Facturacion\2000\HTML1.htm"</definedName>
    <definedName name="HTML_PathTemplate" hidden="1">"C:\TAVERNES\Facturacion\2000\HTML.htm"</definedName>
    <definedName name="HTML_Title" hidden="1">"FACTURACION GENERAL 2.000"</definedName>
    <definedName name="IFRS_12">#REF!</definedName>
    <definedName name="IFRS_12_ANUAL">#REF!</definedName>
    <definedName name="IFRS_T1A">#REF!</definedName>
    <definedName name="IFRS_T1A_ANUAL">#REF!</definedName>
    <definedName name="infl_13">[16]Recaudación!$G$10</definedName>
    <definedName name="infl_14">[16]Recaudación!$H$10</definedName>
    <definedName name="infl_15">[16]Recaudación!$I$10</definedName>
    <definedName name="infl_16">[16]Recaudación!$J$10</definedName>
    <definedName name="infl_17">[16]Recaudación!$K$10</definedName>
    <definedName name="infl_18">[16]Recaudación!$L$10</definedName>
    <definedName name="infl_19">[16]Recaudación!$M$10</definedName>
    <definedName name="infl_20">[16]Recaudación!$N$10</definedName>
    <definedName name="infl_21">[16]Recaudación!$O$10</definedName>
    <definedName name="infl_22">[16]Recaudación!$P$10</definedName>
    <definedName name="infl_23">[16]Recaudación!$Q$10</definedName>
    <definedName name="infl_24">[16]Recaudación!$R$10</definedName>
    <definedName name="infl_25">[16]Recaudación!$S$10</definedName>
    <definedName name="infl_26">[16]Recaudación!$T$10</definedName>
    <definedName name="infl_27">[16]Recaudación!$U$10</definedName>
    <definedName name="infl_28">[16]Recaudación!$V$10</definedName>
    <definedName name="infl_29">[16]Recaudación!$W$10</definedName>
    <definedName name="infl_30">[16]Recaudación!$X$10</definedName>
    <definedName name="infl_31">[16]Recaudación!$Y$10</definedName>
    <definedName name="infl_32">[16]Recaudación!$Z$10</definedName>
    <definedName name="INPC">[6]INDEX!$C$69:$N$98</definedName>
    <definedName name="INPC2">[6]INDEX!$B$68:$N$98</definedName>
    <definedName name="ISAAC" hidden="1">'[5]Forma E-7'!$D$10:$D$189</definedName>
    <definedName name="IVA">'[16]Sur-Sur T''s'!$J$3</definedName>
    <definedName name="liste">"SpinButton1"</definedName>
    <definedName name="ListPFType">'[17]PF Vs T''s'!$F$4:$I$4</definedName>
    <definedName name="Loan_Amount">'[18]Flujo Contrucción'!$D$38</definedName>
    <definedName name="MESES_AMPL">[6]INDEX!$C$25:$N$40</definedName>
    <definedName name="MESES_OYM">[6]INDEX!$C$48:$N$63</definedName>
    <definedName name="MexicaliAdj">[11]Adjustments!$G$4:$G$626</definedName>
    <definedName name="MexicaliOriginal">[11]Original!$F$4:$F$626</definedName>
    <definedName name="MonthAdj">[11]Adjustments!$D$4:$D$626</definedName>
    <definedName name="MonthOriginal">[11]Original!$D$4:$D$626</definedName>
    <definedName name="Pal_Workbook_GUID" hidden="1">"BE7KF7RAGR97LHWIF6QAPS8Q"</definedName>
    <definedName name="Period">'[8]NADB Loan'!$IV$1:$IV$4</definedName>
    <definedName name="Print_Area_Reset" localSheetId="6">OFFSET(Full_Print,0,0,LAST_ROW)</definedName>
    <definedName name="Print_Area_Reset" localSheetId="8">OFFSET(Full_Print,0,0,LAST_ROW)</definedName>
    <definedName name="Print_Area_Reset">OFFSET(Full_Print,0,0,LAST_ROW)</definedName>
    <definedName name="Project_Name">'[19]Cover Tablas'!$D$10</definedName>
    <definedName name="ProjType">'[17]Fondo Gral'!$BF$3:$BG$3</definedName>
    <definedName name="rrrr" hidden="1">'[1]Estr-Tar-NADB'!#REF!</definedName>
    <definedName name="SWEE" hidden="1">'[15]Forma E-7'!#REF!</definedName>
    <definedName name="Tipo_de_Cambio">'[14]Variables de Control'!$D$10</definedName>
    <definedName name="_xlnm.Print_Titles" localSheetId="2">'Formato 1'!$B:$D,'Formato 1'!$19:$26</definedName>
    <definedName name="_xlnm.Print_Titles" localSheetId="22">'Formato 10'!$8:$13</definedName>
    <definedName name="_xlnm.Print_Titles" localSheetId="3">'Formato 2'!$B:$C,'Formato 2'!$2:$33</definedName>
    <definedName name="_xlnm.Print_Titles" localSheetId="6">'Formato 5'!$1:$31</definedName>
    <definedName name="_xlnm.Print_Titles" localSheetId="7">'Formato 6'!$1:$31</definedName>
    <definedName name="_xlnm.Print_Titles" localSheetId="8">'Formato 7'!$1:$28</definedName>
    <definedName name="_xlnm.Print_Titles" localSheetId="15">'Formato 8'!$1:$14</definedName>
    <definedName name="toño" hidden="1">'[20]Forma E-17'!#REF!</definedName>
    <definedName name="tr" hidden="1">'[20]Forma E-17'!#REF!</definedName>
    <definedName name="Usos_F2">#REF!</definedName>
    <definedName name="wwww" hidden="1">'[1]Estr-Tar-NADB'!#REF!</definedName>
    <definedName name="x" hidden="1">#REF!</definedName>
    <definedName name="xx" hidden="1">#REF!</definedName>
    <definedName name="xxx" hidden="1">#REF!</definedName>
    <definedName name="xxxx">'[21]Ingreso y Egresos'!$A$4:$A$533</definedName>
    <definedName name="YEAR00">#REF!</definedName>
    <definedName name="YEAR01">#REF!</definedName>
    <definedName name="YEAR02">#REF!</definedName>
    <definedName name="YEAR03">#REF!</definedName>
    <definedName name="YEAR04">#REF!</definedName>
    <definedName name="YEAR05">#REF!</definedName>
    <definedName name="YEAR06">#REF!</definedName>
    <definedName name="YEAR06P">'[22]Ingreso y Egresos'!$L$4:$L$700</definedName>
    <definedName name="YEAR07">'[22]Ingreso y Egresos'!$M$4:$M$700</definedName>
    <definedName name="YEAR08">'[22]Ingreso y Egresos'!$N$4:$N$700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9" i="31" l="1"/>
  <c r="G16" i="30"/>
  <c r="F17" i="26"/>
  <c r="I20" i="27"/>
  <c r="J17" i="25"/>
  <c r="C20" i="22"/>
  <c r="H46" i="34"/>
  <c r="G20" i="34"/>
  <c r="D18" i="28"/>
  <c r="J75" i="25"/>
  <c r="J16" i="25"/>
  <c r="J20" i="25"/>
  <c r="F84" i="36" l="1"/>
  <c r="J19" i="32"/>
  <c r="T19" i="32"/>
  <c r="I17" i="27"/>
  <c r="M33" i="4"/>
  <c r="D35" i="7"/>
  <c r="D36" i="7" s="1"/>
  <c r="F38" i="38"/>
  <c r="F39" i="38"/>
  <c r="F40" i="38"/>
  <c r="F41" i="38"/>
  <c r="F42" i="38"/>
  <c r="F43" i="38"/>
  <c r="F44" i="38"/>
  <c r="F45" i="38"/>
  <c r="F46" i="38"/>
  <c r="F47" i="38"/>
  <c r="F48" i="38"/>
  <c r="F49" i="38"/>
  <c r="F50" i="38"/>
  <c r="F51" i="38"/>
  <c r="F52" i="38"/>
  <c r="F53" i="38"/>
  <c r="F54" i="38"/>
  <c r="F37" i="38"/>
  <c r="E38" i="38"/>
  <c r="E39" i="38"/>
  <c r="E40" i="38"/>
  <c r="E41" i="38"/>
  <c r="E42" i="38"/>
  <c r="E43" i="38"/>
  <c r="E44" i="38"/>
  <c r="E45" i="38"/>
  <c r="E46" i="38"/>
  <c r="E47" i="38"/>
  <c r="E48" i="38"/>
  <c r="E49" i="38"/>
  <c r="E50" i="38"/>
  <c r="E51" i="38"/>
  <c r="E52" i="38"/>
  <c r="E53" i="38"/>
  <c r="E54" i="38"/>
  <c r="E37" i="38"/>
  <c r="D44" i="22"/>
  <c r="D25" i="38" l="1"/>
  <c r="D26" i="38" s="1"/>
  <c r="C49" i="22"/>
  <c r="B38" i="38"/>
  <c r="B21" i="38"/>
  <c r="B20" i="38"/>
  <c r="B19" i="38"/>
  <c r="B16" i="38"/>
  <c r="B15" i="38"/>
  <c r="O34" i="14"/>
  <c r="J35" i="14"/>
  <c r="M35" i="14" s="1"/>
  <c r="M34" i="14"/>
  <c r="L34" i="14"/>
  <c r="K34" i="14"/>
  <c r="J21" i="14"/>
  <c r="J20" i="14"/>
  <c r="J19" i="14"/>
  <c r="J16" i="14"/>
  <c r="J15" i="14"/>
  <c r="O34" i="23"/>
  <c r="J35" i="23"/>
  <c r="J36" i="23" s="1"/>
  <c r="K36" i="23" s="1"/>
  <c r="M34" i="23"/>
  <c r="L34" i="23"/>
  <c r="K34" i="23"/>
  <c r="J21" i="23"/>
  <c r="J20" i="23"/>
  <c r="J19" i="23"/>
  <c r="J16" i="23"/>
  <c r="J15" i="23"/>
  <c r="I38" i="4"/>
  <c r="J37" i="4"/>
  <c r="J56" i="4" s="1"/>
  <c r="I24" i="4"/>
  <c r="I23" i="4"/>
  <c r="I22" i="4"/>
  <c r="I19" i="4"/>
  <c r="I18" i="4"/>
  <c r="M33" i="11"/>
  <c r="I38" i="11"/>
  <c r="J37" i="11"/>
  <c r="J56" i="11" s="1"/>
  <c r="I24" i="11"/>
  <c r="I23" i="11"/>
  <c r="I22" i="11"/>
  <c r="I19" i="11"/>
  <c r="I18" i="11"/>
  <c r="D55" i="3"/>
  <c r="D56" i="3"/>
  <c r="D57" i="3"/>
  <c r="B87" i="10"/>
  <c r="B86" i="10"/>
  <c r="B61" i="10"/>
  <c r="B35" i="10"/>
  <c r="B25" i="23" s="1"/>
  <c r="D43" i="3"/>
  <c r="D42" i="3"/>
  <c r="V45" i="3"/>
  <c r="V49" i="3" s="1"/>
  <c r="V65" i="10" s="1"/>
  <c r="U45" i="3"/>
  <c r="U49" i="3" s="1"/>
  <c r="U65" i="10" s="1"/>
  <c r="T45" i="3"/>
  <c r="T49" i="3" s="1"/>
  <c r="T65" i="10" s="1"/>
  <c r="S45" i="3"/>
  <c r="S48" i="3" s="1"/>
  <c r="S64" i="10" s="1"/>
  <c r="R45" i="3"/>
  <c r="R63" i="10" s="1"/>
  <c r="Q45" i="3"/>
  <c r="Q48" i="3" s="1"/>
  <c r="Q64" i="10" s="1"/>
  <c r="P45" i="3"/>
  <c r="P49" i="3" s="1"/>
  <c r="P65" i="10" s="1"/>
  <c r="O45" i="3"/>
  <c r="O48" i="3" s="1"/>
  <c r="O64" i="10" s="1"/>
  <c r="N45" i="3"/>
  <c r="N49" i="3" s="1"/>
  <c r="N65" i="10" s="1"/>
  <c r="M45" i="3"/>
  <c r="M49" i="3" s="1"/>
  <c r="M65" i="10" s="1"/>
  <c r="L45" i="3"/>
  <c r="L49" i="3" s="1"/>
  <c r="L65" i="10" s="1"/>
  <c r="K45" i="3"/>
  <c r="K48" i="3" s="1"/>
  <c r="K64" i="10" s="1"/>
  <c r="J45" i="3"/>
  <c r="J63" i="10" s="1"/>
  <c r="I45" i="3"/>
  <c r="I49" i="3" s="1"/>
  <c r="I65" i="10" s="1"/>
  <c r="H45" i="3"/>
  <c r="H49" i="3" s="1"/>
  <c r="H65" i="10" s="1"/>
  <c r="G45" i="3"/>
  <c r="G48" i="3" s="1"/>
  <c r="G64" i="10" s="1"/>
  <c r="F45" i="3"/>
  <c r="F63" i="10" s="1"/>
  <c r="D44" i="3"/>
  <c r="O36" i="23" l="1"/>
  <c r="Q49" i="3"/>
  <c r="Q65" i="10" s="1"/>
  <c r="N63" i="10"/>
  <c r="R49" i="3"/>
  <c r="R65" i="10" s="1"/>
  <c r="V63" i="10"/>
  <c r="I48" i="3"/>
  <c r="I50" i="3" s="1"/>
  <c r="I52" i="3" s="1"/>
  <c r="F49" i="3"/>
  <c r="F65" i="10" s="1"/>
  <c r="H48" i="3"/>
  <c r="H64" i="10" s="1"/>
  <c r="J49" i="3"/>
  <c r="J65" i="10" s="1"/>
  <c r="M63" i="10"/>
  <c r="U63" i="10"/>
  <c r="J25" i="23"/>
  <c r="I63" i="10"/>
  <c r="Q63" i="10"/>
  <c r="B31" i="4"/>
  <c r="I31" i="11"/>
  <c r="C15" i="7"/>
  <c r="O35" i="23"/>
  <c r="K35" i="14"/>
  <c r="O35" i="14"/>
  <c r="C28" i="7"/>
  <c r="J36" i="14"/>
  <c r="M36" i="14" s="1"/>
  <c r="P48" i="3"/>
  <c r="P64" i="10" s="1"/>
  <c r="B25" i="14"/>
  <c r="L35" i="14"/>
  <c r="B27" i="9"/>
  <c r="G63" i="10"/>
  <c r="K63" i="10"/>
  <c r="O63" i="10"/>
  <c r="S63" i="10"/>
  <c r="I31" i="4"/>
  <c r="M35" i="23"/>
  <c r="H63" i="10"/>
  <c r="L63" i="10"/>
  <c r="P63" i="10"/>
  <c r="T63" i="10"/>
  <c r="B31" i="11"/>
  <c r="J25" i="14"/>
  <c r="B39" i="38"/>
  <c r="M36" i="23"/>
  <c r="J37" i="23"/>
  <c r="O37" i="23" s="1"/>
  <c r="L36" i="23"/>
  <c r="K35" i="23"/>
  <c r="L35" i="23"/>
  <c r="L37" i="4"/>
  <c r="I39" i="4"/>
  <c r="L37" i="11"/>
  <c r="I39" i="11"/>
  <c r="L48" i="3"/>
  <c r="L64" i="10" s="1"/>
  <c r="T48" i="3"/>
  <c r="T64" i="10" s="1"/>
  <c r="M48" i="3"/>
  <c r="U48" i="3"/>
  <c r="E45" i="3"/>
  <c r="E63" i="10" s="1"/>
  <c r="F48" i="3"/>
  <c r="J48" i="3"/>
  <c r="N48" i="3"/>
  <c r="R48" i="3"/>
  <c r="V48" i="3"/>
  <c r="G49" i="3"/>
  <c r="K49" i="3"/>
  <c r="O49" i="3"/>
  <c r="O65" i="10" s="1"/>
  <c r="S49" i="3"/>
  <c r="H50" i="3" l="1"/>
  <c r="H52" i="3" s="1"/>
  <c r="L36" i="14"/>
  <c r="J37" i="14"/>
  <c r="O37" i="14" s="1"/>
  <c r="Q50" i="3"/>
  <c r="Q52" i="3" s="1"/>
  <c r="I64" i="10"/>
  <c r="D63" i="10"/>
  <c r="T50" i="3"/>
  <c r="T52" i="3" s="1"/>
  <c r="L50" i="3"/>
  <c r="L52" i="3" s="1"/>
  <c r="P50" i="3"/>
  <c r="P52" i="3" s="1"/>
  <c r="K36" i="14"/>
  <c r="O36" i="14"/>
  <c r="R50" i="3"/>
  <c r="R52" i="3" s="1"/>
  <c r="R64" i="10"/>
  <c r="N50" i="3"/>
  <c r="N52" i="3" s="1"/>
  <c r="N64" i="10"/>
  <c r="K50" i="3"/>
  <c r="K52" i="3" s="1"/>
  <c r="K65" i="10"/>
  <c r="G50" i="3"/>
  <c r="G52" i="3" s="1"/>
  <c r="G65" i="10"/>
  <c r="J50" i="3"/>
  <c r="J52" i="3" s="1"/>
  <c r="J64" i="10"/>
  <c r="U50" i="3"/>
  <c r="U52" i="3" s="1"/>
  <c r="U64" i="10"/>
  <c r="S50" i="3"/>
  <c r="S52" i="3" s="1"/>
  <c r="S65" i="10"/>
  <c r="V50" i="3"/>
  <c r="V52" i="3" s="1"/>
  <c r="V64" i="10"/>
  <c r="F50" i="3"/>
  <c r="F52" i="3" s="1"/>
  <c r="F64" i="10"/>
  <c r="O50" i="3"/>
  <c r="O52" i="3" s="1"/>
  <c r="M50" i="3"/>
  <c r="M52" i="3" s="1"/>
  <c r="M64" i="10"/>
  <c r="B40" i="38"/>
  <c r="J38" i="14"/>
  <c r="O38" i="14" s="1"/>
  <c r="J38" i="23"/>
  <c r="O38" i="23" s="1"/>
  <c r="L37" i="23"/>
  <c r="K37" i="23"/>
  <c r="M37" i="23"/>
  <c r="I40" i="4"/>
  <c r="I40" i="11"/>
  <c r="E49" i="3"/>
  <c r="E48" i="3"/>
  <c r="D45" i="3"/>
  <c r="Q65" i="33"/>
  <c r="H65" i="33"/>
  <c r="B9" i="9"/>
  <c r="B8" i="9"/>
  <c r="K37" i="14" l="1"/>
  <c r="L37" i="14"/>
  <c r="M37" i="14"/>
  <c r="E50" i="3"/>
  <c r="E52" i="3" s="1"/>
  <c r="E64" i="10"/>
  <c r="D49" i="3"/>
  <c r="E65" i="10"/>
  <c r="D65" i="10" s="1"/>
  <c r="B41" i="38"/>
  <c r="M38" i="14"/>
  <c r="J39" i="14"/>
  <c r="O39" i="14" s="1"/>
  <c r="L38" i="14"/>
  <c r="K38" i="14"/>
  <c r="M38" i="23"/>
  <c r="J39" i="23"/>
  <c r="O39" i="23" s="1"/>
  <c r="L38" i="23"/>
  <c r="K38" i="23"/>
  <c r="I41" i="4"/>
  <c r="I41" i="11"/>
  <c r="D48" i="3"/>
  <c r="L84" i="36"/>
  <c r="D34" i="7" s="1"/>
  <c r="I9" i="36"/>
  <c r="I8" i="36"/>
  <c r="C9" i="36"/>
  <c r="C8" i="36"/>
  <c r="C36" i="34"/>
  <c r="C35" i="34"/>
  <c r="C9" i="34"/>
  <c r="C8" i="34"/>
  <c r="L8" i="33"/>
  <c r="L7" i="33"/>
  <c r="C8" i="33"/>
  <c r="C7" i="33"/>
  <c r="D64" i="10" l="1"/>
  <c r="B42" i="38"/>
  <c r="K39" i="14"/>
  <c r="L39" i="14"/>
  <c r="M39" i="14"/>
  <c r="J40" i="14"/>
  <c r="O40" i="14" s="1"/>
  <c r="J40" i="23"/>
  <c r="O40" i="23" s="1"/>
  <c r="L39" i="23"/>
  <c r="K39" i="23"/>
  <c r="M39" i="23"/>
  <c r="I42" i="4"/>
  <c r="I42" i="11"/>
  <c r="D50" i="3"/>
  <c r="D52" i="3"/>
  <c r="C10" i="32"/>
  <c r="C9" i="32"/>
  <c r="C8" i="32"/>
  <c r="M9" i="32"/>
  <c r="M8" i="32"/>
  <c r="M7" i="32"/>
  <c r="N64" i="35"/>
  <c r="D33" i="7" s="1"/>
  <c r="J8" i="35"/>
  <c r="J7" i="35"/>
  <c r="C8" i="35"/>
  <c r="C7" i="35"/>
  <c r="D21" i="7"/>
  <c r="G64" i="35"/>
  <c r="D20" i="7" s="1"/>
  <c r="C8" i="7"/>
  <c r="C7" i="7"/>
  <c r="C7" i="31"/>
  <c r="C6" i="31"/>
  <c r="C5" i="31"/>
  <c r="B43" i="38" l="1"/>
  <c r="B44" i="38" s="1"/>
  <c r="M40" i="14"/>
  <c r="J41" i="14"/>
  <c r="O41" i="14" s="1"/>
  <c r="L40" i="14"/>
  <c r="K40" i="14"/>
  <c r="M40" i="23"/>
  <c r="J41" i="23"/>
  <c r="O41" i="23" s="1"/>
  <c r="L40" i="23"/>
  <c r="K40" i="23"/>
  <c r="I43" i="4"/>
  <c r="I43" i="11"/>
  <c r="J7" i="30"/>
  <c r="J6" i="30"/>
  <c r="J5" i="30"/>
  <c r="C7" i="30"/>
  <c r="C6" i="30"/>
  <c r="C5" i="30"/>
  <c r="C8" i="26"/>
  <c r="C7" i="26"/>
  <c r="C6" i="26"/>
  <c r="C7" i="28"/>
  <c r="C6" i="28"/>
  <c r="C5" i="28"/>
  <c r="C8" i="27"/>
  <c r="C7" i="27"/>
  <c r="C6" i="27"/>
  <c r="C7" i="25"/>
  <c r="C6" i="25"/>
  <c r="C5" i="25"/>
  <c r="C24" i="24"/>
  <c r="C23" i="24"/>
  <c r="C22" i="24"/>
  <c r="C19" i="24"/>
  <c r="C18" i="24"/>
  <c r="B21" i="14"/>
  <c r="B20" i="14"/>
  <c r="B19" i="14"/>
  <c r="B16" i="14"/>
  <c r="B15" i="14"/>
  <c r="B21" i="23"/>
  <c r="B20" i="23"/>
  <c r="B19" i="23"/>
  <c r="B16" i="23"/>
  <c r="B15" i="23"/>
  <c r="E27" i="23"/>
  <c r="M27" i="23" s="1"/>
  <c r="B24" i="4"/>
  <c r="B23" i="4"/>
  <c r="B22" i="4"/>
  <c r="B19" i="4"/>
  <c r="B18" i="4"/>
  <c r="G18" i="10"/>
  <c r="E18" i="10"/>
  <c r="C24" i="3"/>
  <c r="B24" i="11"/>
  <c r="B23" i="11"/>
  <c r="B22" i="11"/>
  <c r="B19" i="11"/>
  <c r="B18" i="11"/>
  <c r="B21" i="10"/>
  <c r="B20" i="10"/>
  <c r="B19" i="10"/>
  <c r="C21" i="3"/>
  <c r="C20" i="3"/>
  <c r="B16" i="10"/>
  <c r="B15" i="10"/>
  <c r="D24" i="3"/>
  <c r="B28" i="11" l="1"/>
  <c r="C23" i="38"/>
  <c r="I28" i="11"/>
  <c r="K23" i="23"/>
  <c r="K23" i="14"/>
  <c r="E23" i="38"/>
  <c r="M23" i="14"/>
  <c r="L28" i="11"/>
  <c r="M23" i="23"/>
  <c r="L28" i="4"/>
  <c r="B45" i="38"/>
  <c r="K41" i="14"/>
  <c r="J42" i="14"/>
  <c r="O42" i="14" s="1"/>
  <c r="L41" i="14"/>
  <c r="M41" i="14"/>
  <c r="J42" i="23"/>
  <c r="O42" i="23" s="1"/>
  <c r="L41" i="23"/>
  <c r="K41" i="23"/>
  <c r="M41" i="23"/>
  <c r="I44" i="4"/>
  <c r="I44" i="11"/>
  <c r="C23" i="14"/>
  <c r="B11" i="9"/>
  <c r="C38" i="34"/>
  <c r="C11" i="36"/>
  <c r="C10" i="33"/>
  <c r="I11" i="36"/>
  <c r="L10" i="33"/>
  <c r="C11" i="34"/>
  <c r="C12" i="32"/>
  <c r="C10" i="35"/>
  <c r="C9" i="31"/>
  <c r="J10" i="35"/>
  <c r="C10" i="7"/>
  <c r="M11" i="32"/>
  <c r="B28" i="4"/>
  <c r="I28" i="4" s="1"/>
  <c r="C23" i="23"/>
  <c r="C26" i="24"/>
  <c r="C9" i="25"/>
  <c r="C10" i="27"/>
  <c r="C9" i="28"/>
  <c r="C10" i="26"/>
  <c r="C9" i="30"/>
  <c r="J9" i="30"/>
  <c r="E28" i="11"/>
  <c r="D26" i="24"/>
  <c r="D10" i="26"/>
  <c r="E28" i="4"/>
  <c r="E23" i="14"/>
  <c r="D9" i="25"/>
  <c r="C11" i="9"/>
  <c r="J11" i="36"/>
  <c r="M10" i="33"/>
  <c r="D10" i="33"/>
  <c r="D11" i="36"/>
  <c r="D11" i="34"/>
  <c r="D12" i="32"/>
  <c r="D10" i="7"/>
  <c r="D9" i="31"/>
  <c r="K10" i="35"/>
  <c r="N11" i="32"/>
  <c r="D10" i="35"/>
  <c r="E23" i="23"/>
  <c r="D10" i="27"/>
  <c r="D9" i="30"/>
  <c r="D9" i="28"/>
  <c r="K9" i="30"/>
  <c r="C19" i="3"/>
  <c r="C14" i="3"/>
  <c r="C15" i="3"/>
  <c r="P65" i="33"/>
  <c r="D46" i="34" s="1"/>
  <c r="R63" i="33"/>
  <c r="R62" i="33"/>
  <c r="R61" i="33"/>
  <c r="R60" i="33"/>
  <c r="R59" i="33"/>
  <c r="R58" i="33"/>
  <c r="R57" i="33"/>
  <c r="R56" i="33"/>
  <c r="R55" i="33"/>
  <c r="R54" i="33"/>
  <c r="R53" i="33"/>
  <c r="R52" i="33"/>
  <c r="R51" i="33"/>
  <c r="R50" i="33"/>
  <c r="R49" i="33"/>
  <c r="R48" i="33"/>
  <c r="R47" i="33"/>
  <c r="R46" i="33"/>
  <c r="R45" i="33"/>
  <c r="R44" i="33"/>
  <c r="R43" i="33"/>
  <c r="R42" i="33"/>
  <c r="R41" i="33"/>
  <c r="R40" i="33"/>
  <c r="R39" i="33"/>
  <c r="R38" i="33"/>
  <c r="R37" i="33"/>
  <c r="R36" i="33"/>
  <c r="R35" i="33"/>
  <c r="R34" i="33"/>
  <c r="R33" i="33"/>
  <c r="R32" i="33"/>
  <c r="R31" i="33"/>
  <c r="R30" i="33"/>
  <c r="R29" i="33"/>
  <c r="R28" i="33"/>
  <c r="R27" i="33"/>
  <c r="R26" i="33"/>
  <c r="R25" i="33"/>
  <c r="R24" i="33"/>
  <c r="R23" i="33"/>
  <c r="R22" i="33"/>
  <c r="R21" i="33"/>
  <c r="R20" i="33"/>
  <c r="R19" i="33"/>
  <c r="R18" i="33"/>
  <c r="R17" i="33"/>
  <c r="R67" i="33" s="1"/>
  <c r="I46" i="34" s="1"/>
  <c r="R76" i="32"/>
  <c r="T75" i="32"/>
  <c r="T74" i="32"/>
  <c r="T73" i="32"/>
  <c r="T72" i="32"/>
  <c r="T71" i="32"/>
  <c r="T70" i="32"/>
  <c r="T69" i="32"/>
  <c r="T68" i="32"/>
  <c r="T67" i="32"/>
  <c r="T66" i="32"/>
  <c r="T65" i="32"/>
  <c r="T64" i="32"/>
  <c r="T63" i="32"/>
  <c r="T62" i="32"/>
  <c r="T61" i="32"/>
  <c r="T60" i="32"/>
  <c r="T59" i="32"/>
  <c r="T58" i="32"/>
  <c r="T57" i="32"/>
  <c r="T56" i="32"/>
  <c r="T55" i="32"/>
  <c r="T54" i="32"/>
  <c r="T53" i="32"/>
  <c r="T52" i="32"/>
  <c r="T51" i="32"/>
  <c r="T50" i="32"/>
  <c r="T49" i="32"/>
  <c r="T48" i="32"/>
  <c r="T47" i="32"/>
  <c r="T46" i="32"/>
  <c r="T45" i="32"/>
  <c r="T44" i="32"/>
  <c r="T43" i="32"/>
  <c r="T42" i="32"/>
  <c r="T41" i="32"/>
  <c r="T40" i="32"/>
  <c r="T39" i="32"/>
  <c r="T38" i="32"/>
  <c r="T37" i="32"/>
  <c r="T36" i="32"/>
  <c r="T35" i="32"/>
  <c r="T34" i="32"/>
  <c r="T33" i="32"/>
  <c r="T32" i="32"/>
  <c r="T31" i="32"/>
  <c r="T30" i="32"/>
  <c r="T29" i="32"/>
  <c r="T28" i="32"/>
  <c r="T27" i="32"/>
  <c r="T26" i="32"/>
  <c r="T25" i="32"/>
  <c r="T24" i="32"/>
  <c r="T23" i="32"/>
  <c r="T22" i="32"/>
  <c r="T21" i="32"/>
  <c r="T20" i="32"/>
  <c r="G65" i="33"/>
  <c r="D20" i="34" s="1"/>
  <c r="I63" i="33"/>
  <c r="I62" i="33"/>
  <c r="I61" i="33"/>
  <c r="I60" i="33"/>
  <c r="I59" i="33"/>
  <c r="I58" i="33"/>
  <c r="I57" i="33"/>
  <c r="I56" i="33"/>
  <c r="I55" i="33"/>
  <c r="I54"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H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J27" i="32"/>
  <c r="J26" i="32"/>
  <c r="J25" i="32"/>
  <c r="J24" i="32"/>
  <c r="J23" i="32"/>
  <c r="J22" i="32"/>
  <c r="J21" i="32"/>
  <c r="J20" i="32"/>
  <c r="C33" i="7"/>
  <c r="C34" i="7"/>
  <c r="C32" i="7"/>
  <c r="F17" i="31"/>
  <c r="F76" i="31"/>
  <c r="F75" i="31"/>
  <c r="F74" i="31"/>
  <c r="F73" i="31"/>
  <c r="F72" i="31"/>
  <c r="F71" i="31"/>
  <c r="F70" i="31"/>
  <c r="F69" i="31"/>
  <c r="F68" i="31"/>
  <c r="F67" i="31"/>
  <c r="F66" i="31"/>
  <c r="F65" i="31"/>
  <c r="F64" i="31"/>
  <c r="F63" i="31"/>
  <c r="F62" i="31"/>
  <c r="F61" i="31"/>
  <c r="F60" i="31"/>
  <c r="F59" i="31"/>
  <c r="F58" i="31"/>
  <c r="F57" i="31"/>
  <c r="F56" i="31"/>
  <c r="F55" i="31"/>
  <c r="F54" i="31"/>
  <c r="F53" i="31"/>
  <c r="F52" i="31"/>
  <c r="F51" i="31"/>
  <c r="F50" i="31"/>
  <c r="F49" i="31"/>
  <c r="F48" i="31"/>
  <c r="F47" i="31"/>
  <c r="F46" i="31"/>
  <c r="F45" i="31"/>
  <c r="F44" i="31"/>
  <c r="F43" i="31"/>
  <c r="F42" i="31"/>
  <c r="F41" i="31"/>
  <c r="F40" i="31"/>
  <c r="F39" i="31"/>
  <c r="F38" i="31"/>
  <c r="F37" i="31"/>
  <c r="F36" i="31"/>
  <c r="F35" i="31"/>
  <c r="F34" i="31"/>
  <c r="F33" i="31"/>
  <c r="F32" i="31"/>
  <c r="F31" i="31"/>
  <c r="F30" i="31"/>
  <c r="F29" i="31"/>
  <c r="F28" i="31"/>
  <c r="F27" i="31"/>
  <c r="F26" i="31"/>
  <c r="F25" i="31"/>
  <c r="F24" i="31"/>
  <c r="F23" i="31"/>
  <c r="F22" i="31"/>
  <c r="F21" i="31"/>
  <c r="F20" i="31"/>
  <c r="F18" i="31"/>
  <c r="N74" i="30"/>
  <c r="N73" i="30"/>
  <c r="N72" i="30"/>
  <c r="N71" i="30"/>
  <c r="N70" i="30"/>
  <c r="N69" i="30"/>
  <c r="N68" i="30"/>
  <c r="N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N41" i="30"/>
  <c r="N40" i="30"/>
  <c r="N39" i="30"/>
  <c r="N38" i="30"/>
  <c r="N37" i="30"/>
  <c r="N36" i="30"/>
  <c r="N35" i="30"/>
  <c r="N34" i="30"/>
  <c r="N33" i="30"/>
  <c r="N32" i="30"/>
  <c r="N31" i="30"/>
  <c r="N30" i="30"/>
  <c r="N29" i="30"/>
  <c r="N28" i="30"/>
  <c r="N27" i="30"/>
  <c r="N26" i="30"/>
  <c r="N25" i="30"/>
  <c r="N24" i="30"/>
  <c r="N23" i="30"/>
  <c r="N22" i="30"/>
  <c r="N21" i="30"/>
  <c r="N20" i="30"/>
  <c r="N19" i="30"/>
  <c r="N18" i="30"/>
  <c r="N17" i="30"/>
  <c r="N16" i="30"/>
  <c r="G74" i="30"/>
  <c r="G73" i="30"/>
  <c r="G72" i="30"/>
  <c r="G71" i="30"/>
  <c r="G70" i="30"/>
  <c r="G69" i="30"/>
  <c r="G68" i="30"/>
  <c r="G67" i="30"/>
  <c r="G66" i="30"/>
  <c r="G65" i="30"/>
  <c r="G64" i="30"/>
  <c r="G63" i="30"/>
  <c r="G62" i="30"/>
  <c r="G61" i="30"/>
  <c r="G60" i="30"/>
  <c r="G59" i="30"/>
  <c r="G58" i="30"/>
  <c r="G57" i="30"/>
  <c r="G56" i="30"/>
  <c r="G55" i="30"/>
  <c r="G54" i="30"/>
  <c r="G53" i="30"/>
  <c r="G52" i="30"/>
  <c r="G51" i="30"/>
  <c r="G50" i="30"/>
  <c r="G49" i="30"/>
  <c r="G48" i="30"/>
  <c r="G47" i="30"/>
  <c r="G46" i="30"/>
  <c r="G45" i="30"/>
  <c r="G44" i="30"/>
  <c r="G43" i="30"/>
  <c r="G42" i="30"/>
  <c r="G41" i="30"/>
  <c r="G40" i="30"/>
  <c r="G39" i="30"/>
  <c r="G38" i="30"/>
  <c r="G37" i="30"/>
  <c r="G36" i="30"/>
  <c r="G35" i="30"/>
  <c r="G34" i="30"/>
  <c r="G33" i="30"/>
  <c r="G32" i="30"/>
  <c r="G31" i="30"/>
  <c r="G30" i="30"/>
  <c r="G29" i="30"/>
  <c r="G28" i="30"/>
  <c r="G27" i="30"/>
  <c r="G26" i="30"/>
  <c r="G25" i="30"/>
  <c r="G24" i="30"/>
  <c r="G23" i="30"/>
  <c r="G22" i="30"/>
  <c r="G21" i="30"/>
  <c r="G20" i="30"/>
  <c r="G19" i="30"/>
  <c r="G18" i="30"/>
  <c r="G17" i="30"/>
  <c r="F48" i="26"/>
  <c r="F45" i="26"/>
  <c r="F44" i="26"/>
  <c r="F43" i="26"/>
  <c r="F42" i="26"/>
  <c r="F41" i="26"/>
  <c r="F39" i="26"/>
  <c r="F38" i="26"/>
  <c r="F36" i="26"/>
  <c r="F35" i="26"/>
  <c r="F34" i="26"/>
  <c r="F32" i="26"/>
  <c r="F30" i="26"/>
  <c r="F29" i="26"/>
  <c r="F28" i="26"/>
  <c r="F27" i="26"/>
  <c r="F25" i="26"/>
  <c r="F24" i="26"/>
  <c r="F23" i="26"/>
  <c r="F22" i="26"/>
  <c r="F19" i="26"/>
  <c r="F18" i="26"/>
  <c r="G53"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3" i="27"/>
  <c r="I22" i="27"/>
  <c r="I21" i="27"/>
  <c r="I19" i="27"/>
  <c r="I18" i="27"/>
  <c r="H80" i="25"/>
  <c r="J78" i="25"/>
  <c r="J77" i="25"/>
  <c r="J76"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19" i="25"/>
  <c r="J18" i="25"/>
  <c r="I55" i="27" l="1"/>
  <c r="I18" i="28" s="1"/>
  <c r="T76" i="32"/>
  <c r="S76" i="32" s="1"/>
  <c r="I65" i="33"/>
  <c r="F63" i="26"/>
  <c r="D32" i="24" s="1"/>
  <c r="C18" i="28"/>
  <c r="E18" i="28" s="1"/>
  <c r="B46" i="38"/>
  <c r="M42" i="14"/>
  <c r="J43" i="14"/>
  <c r="O43" i="14" s="1"/>
  <c r="L42" i="14"/>
  <c r="K42" i="14"/>
  <c r="M42" i="23"/>
  <c r="J43" i="23"/>
  <c r="O43" i="23" s="1"/>
  <c r="L42" i="23"/>
  <c r="K42" i="23"/>
  <c r="I45" i="4"/>
  <c r="I45" i="11"/>
  <c r="C46" i="34"/>
  <c r="H20" i="34"/>
  <c r="C20" i="34"/>
  <c r="E20" i="34" s="1"/>
  <c r="J76" i="32"/>
  <c r="T77" i="32"/>
  <c r="G76" i="30"/>
  <c r="D35" i="24" s="1"/>
  <c r="N76" i="30"/>
  <c r="D36" i="24" s="1"/>
  <c r="R65" i="33"/>
  <c r="I67" i="33"/>
  <c r="I20" i="34" s="1"/>
  <c r="J77" i="32"/>
  <c r="F78" i="31"/>
  <c r="D37" i="24" s="1"/>
  <c r="J81" i="25"/>
  <c r="G18" i="28" s="1"/>
  <c r="J80" i="25"/>
  <c r="I53" i="27"/>
  <c r="B41" i="10"/>
  <c r="B67" i="10" s="1"/>
  <c r="B42" i="10"/>
  <c r="B68" i="10" s="1"/>
  <c r="B43" i="10"/>
  <c r="B69" i="10" s="1"/>
  <c r="B40" i="10"/>
  <c r="B66" i="10" s="1"/>
  <c r="B37" i="10"/>
  <c r="B63" i="10" s="1"/>
  <c r="B39" i="10"/>
  <c r="B65" i="10" s="1"/>
  <c r="B38" i="10"/>
  <c r="B64" i="10" s="1"/>
  <c r="I25" i="10"/>
  <c r="J25" i="10" s="1"/>
  <c r="I26" i="10"/>
  <c r="J26" i="10" s="1"/>
  <c r="E26" i="10"/>
  <c r="E25" i="10"/>
  <c r="D28" i="22"/>
  <c r="I76" i="32" l="1"/>
  <c r="F20" i="34" s="1"/>
  <c r="J20" i="34" s="1"/>
  <c r="D19" i="7" s="1"/>
  <c r="I80" i="25"/>
  <c r="H53" i="27"/>
  <c r="H18" i="28" s="1"/>
  <c r="K18" i="28"/>
  <c r="F46" i="34"/>
  <c r="G46" i="34"/>
  <c r="E20" i="28"/>
  <c r="D20" i="28"/>
  <c r="E28" i="22"/>
  <c r="C38" i="9"/>
  <c r="B47" i="38"/>
  <c r="K43" i="14"/>
  <c r="L43" i="14"/>
  <c r="J44" i="14"/>
  <c r="O44" i="14" s="1"/>
  <c r="M43" i="14"/>
  <c r="J44" i="23"/>
  <c r="O44" i="23" s="1"/>
  <c r="L43" i="23"/>
  <c r="K43" i="23"/>
  <c r="M43" i="23"/>
  <c r="I46" i="4"/>
  <c r="I46" i="11"/>
  <c r="E46" i="34"/>
  <c r="E48" i="34" s="1"/>
  <c r="D48" i="34"/>
  <c r="D22" i="34"/>
  <c r="E22" i="34"/>
  <c r="K20" i="34"/>
  <c r="C37" i="4"/>
  <c r="C37" i="11"/>
  <c r="F18" i="28" l="1"/>
  <c r="J18" i="28" s="1"/>
  <c r="D33" i="24" s="1"/>
  <c r="C20" i="28"/>
  <c r="C22" i="34"/>
  <c r="J46" i="34"/>
  <c r="D32" i="7" s="1"/>
  <c r="D37" i="7" s="1"/>
  <c r="F35" i="7" s="1"/>
  <c r="B48" i="38"/>
  <c r="M44" i="14"/>
  <c r="J45" i="14"/>
  <c r="O45" i="14" s="1"/>
  <c r="L44" i="14"/>
  <c r="K44" i="14"/>
  <c r="M44" i="23"/>
  <c r="J45" i="23"/>
  <c r="O45" i="23" s="1"/>
  <c r="L44" i="23"/>
  <c r="K44" i="23"/>
  <c r="I47" i="4"/>
  <c r="I47" i="11"/>
  <c r="C48" i="34"/>
  <c r="F33" i="7" l="1"/>
  <c r="F32" i="7"/>
  <c r="F34" i="7"/>
  <c r="B49" i="38"/>
  <c r="K45" i="14"/>
  <c r="J46" i="14"/>
  <c r="O46" i="14" s="1"/>
  <c r="M45" i="14"/>
  <c r="L45" i="14"/>
  <c r="J46" i="23"/>
  <c r="O46" i="23" s="1"/>
  <c r="L45" i="23"/>
  <c r="K45" i="23"/>
  <c r="M45" i="23"/>
  <c r="I48" i="4"/>
  <c r="I48" i="11"/>
  <c r="C34" i="14"/>
  <c r="G34" i="14"/>
  <c r="B35" i="23"/>
  <c r="G34" i="23"/>
  <c r="E34" i="23"/>
  <c r="D34" i="23"/>
  <c r="C34" i="23"/>
  <c r="E34" i="14"/>
  <c r="D34" i="14"/>
  <c r="F36" i="7" l="1"/>
  <c r="D35" i="9"/>
  <c r="F35" i="9" s="1"/>
  <c r="B50" i="38"/>
  <c r="M46" i="14"/>
  <c r="J47" i="14"/>
  <c r="O47" i="14" s="1"/>
  <c r="L46" i="14"/>
  <c r="K46" i="14"/>
  <c r="M46" i="23"/>
  <c r="J47" i="23"/>
  <c r="O47" i="23" s="1"/>
  <c r="L46" i="23"/>
  <c r="K46" i="23"/>
  <c r="I49" i="4"/>
  <c r="I49" i="11"/>
  <c r="G35" i="23"/>
  <c r="C35" i="23"/>
  <c r="B36" i="23"/>
  <c r="D35" i="23"/>
  <c r="E35" i="23"/>
  <c r="E27" i="14"/>
  <c r="M27" i="14" s="1"/>
  <c r="C47" i="22"/>
  <c r="D46" i="22"/>
  <c r="D27" i="22"/>
  <c r="D30" i="3"/>
  <c r="N34" i="14" l="1"/>
  <c r="N34" i="23"/>
  <c r="N35" i="23" s="1"/>
  <c r="B51" i="38"/>
  <c r="K47" i="14"/>
  <c r="L47" i="14"/>
  <c r="J48" i="14"/>
  <c r="O48" i="14" s="1"/>
  <c r="M47" i="14"/>
  <c r="J48" i="23"/>
  <c r="O48" i="23" s="1"/>
  <c r="L47" i="23"/>
  <c r="K47" i="23"/>
  <c r="M47" i="23"/>
  <c r="I50" i="4"/>
  <c r="I50" i="11"/>
  <c r="D47" i="22"/>
  <c r="F34" i="23"/>
  <c r="F34" i="14"/>
  <c r="E27" i="22"/>
  <c r="C23" i="9"/>
  <c r="E36" i="23"/>
  <c r="D36" i="23"/>
  <c r="C36" i="23"/>
  <c r="B37" i="23"/>
  <c r="G36" i="23"/>
  <c r="N36" i="23" l="1"/>
  <c r="N37" i="23" s="1"/>
  <c r="N38" i="23" s="1"/>
  <c r="N39" i="23" s="1"/>
  <c r="N40" i="23" s="1"/>
  <c r="N41" i="23" s="1"/>
  <c r="N42" i="23" s="1"/>
  <c r="N43" i="23" s="1"/>
  <c r="N44" i="23" s="1"/>
  <c r="N45" i="23" s="1"/>
  <c r="N46" i="23" s="1"/>
  <c r="N47" i="23" s="1"/>
  <c r="N48" i="23" s="1"/>
  <c r="N35" i="14"/>
  <c r="N36" i="14" s="1"/>
  <c r="Q34" i="23"/>
  <c r="C37" i="38" s="1"/>
  <c r="Q34" i="14"/>
  <c r="B52" i="38"/>
  <c r="M48" i="14"/>
  <c r="J49" i="14"/>
  <c r="O49" i="14" s="1"/>
  <c r="L48" i="14"/>
  <c r="K48" i="14"/>
  <c r="M48" i="23"/>
  <c r="J49" i="23"/>
  <c r="O49" i="23" s="1"/>
  <c r="L48" i="23"/>
  <c r="K48" i="23"/>
  <c r="I51" i="4"/>
  <c r="I51" i="11"/>
  <c r="F35" i="23"/>
  <c r="G37" i="23"/>
  <c r="C37" i="23"/>
  <c r="D37" i="23"/>
  <c r="B38" i="23"/>
  <c r="E37" i="23"/>
  <c r="D37" i="38" l="1"/>
  <c r="G37" i="38" s="1"/>
  <c r="N37" i="14"/>
  <c r="B53" i="38"/>
  <c r="F36" i="23"/>
  <c r="Q35" i="23"/>
  <c r="K49" i="14"/>
  <c r="J50" i="14"/>
  <c r="O50" i="14" s="1"/>
  <c r="L49" i="14"/>
  <c r="M49" i="14"/>
  <c r="J50" i="23"/>
  <c r="O50" i="23" s="1"/>
  <c r="L49" i="23"/>
  <c r="K49" i="23"/>
  <c r="N49" i="23"/>
  <c r="M49" i="23"/>
  <c r="I52" i="4"/>
  <c r="I52" i="11"/>
  <c r="E38" i="23"/>
  <c r="B39" i="23"/>
  <c r="C38" i="23"/>
  <c r="G38" i="23"/>
  <c r="D38" i="23"/>
  <c r="C38" i="38" l="1"/>
  <c r="N38" i="14"/>
  <c r="B54" i="38"/>
  <c r="F37" i="23"/>
  <c r="Q36" i="23"/>
  <c r="C39" i="38" s="1"/>
  <c r="M50" i="14"/>
  <c r="J51" i="14"/>
  <c r="L50" i="14"/>
  <c r="K50" i="14"/>
  <c r="K50" i="23"/>
  <c r="J51" i="23"/>
  <c r="N50" i="23"/>
  <c r="M50" i="23"/>
  <c r="L50" i="23"/>
  <c r="I53" i="4"/>
  <c r="I53" i="11"/>
  <c r="G39" i="23"/>
  <c r="C39" i="23"/>
  <c r="B40" i="23"/>
  <c r="E39" i="23"/>
  <c r="D39" i="23"/>
  <c r="N39" i="14" l="1"/>
  <c r="B55" i="38"/>
  <c r="Q37" i="23"/>
  <c r="C40" i="38" s="1"/>
  <c r="F38" i="23"/>
  <c r="K51" i="14"/>
  <c r="L51" i="14"/>
  <c r="J52" i="14"/>
  <c r="M51" i="14"/>
  <c r="M51" i="23"/>
  <c r="J52" i="23"/>
  <c r="L51" i="23"/>
  <c r="N51" i="23"/>
  <c r="K51" i="23"/>
  <c r="I54" i="4"/>
  <c r="I54" i="11"/>
  <c r="E40" i="23"/>
  <c r="G40" i="23"/>
  <c r="D40" i="23"/>
  <c r="B41" i="23"/>
  <c r="C40" i="23"/>
  <c r="N40" i="14" l="1"/>
  <c r="B56" i="38"/>
  <c r="Q38" i="23"/>
  <c r="C41" i="38" s="1"/>
  <c r="F39" i="23"/>
  <c r="J53" i="14"/>
  <c r="J53" i="23"/>
  <c r="G41" i="23"/>
  <c r="C41" i="23"/>
  <c r="E41" i="23"/>
  <c r="D41" i="23"/>
  <c r="B42" i="23"/>
  <c r="N41" i="14" l="1"/>
  <c r="B57" i="38"/>
  <c r="Q39" i="23"/>
  <c r="C42" i="38" s="1"/>
  <c r="F40" i="23"/>
  <c r="J54" i="14"/>
  <c r="J54" i="23"/>
  <c r="E42" i="23"/>
  <c r="B43" i="23"/>
  <c r="D42" i="23"/>
  <c r="C42" i="23"/>
  <c r="G42" i="23"/>
  <c r="N42" i="14" l="1"/>
  <c r="B58" i="38"/>
  <c r="Q40" i="23"/>
  <c r="C43" i="38" s="1"/>
  <c r="F41" i="23"/>
  <c r="J55" i="14"/>
  <c r="J55" i="23"/>
  <c r="G43" i="23"/>
  <c r="C43" i="23"/>
  <c r="E43" i="23"/>
  <c r="D43" i="23"/>
  <c r="B44" i="23"/>
  <c r="D31" i="3"/>
  <c r="D29" i="3"/>
  <c r="N43" i="14" l="1"/>
  <c r="B59" i="38"/>
  <c r="Q41" i="23"/>
  <c r="C44" i="38" s="1"/>
  <c r="F42" i="23"/>
  <c r="J56" i="14"/>
  <c r="J56" i="23"/>
  <c r="V54" i="3"/>
  <c r="R54" i="3"/>
  <c r="N54" i="3"/>
  <c r="J54" i="3"/>
  <c r="F54" i="3"/>
  <c r="D40" i="24"/>
  <c r="U54" i="3"/>
  <c r="Q54" i="3"/>
  <c r="M54" i="3"/>
  <c r="I54" i="3"/>
  <c r="E54" i="3"/>
  <c r="T54" i="3"/>
  <c r="P54" i="3"/>
  <c r="L54" i="3"/>
  <c r="H54" i="3"/>
  <c r="S54" i="3"/>
  <c r="O54" i="3"/>
  <c r="K54" i="3"/>
  <c r="G54" i="3"/>
  <c r="E44" i="23"/>
  <c r="D44" i="23"/>
  <c r="C44" i="23"/>
  <c r="G44" i="23"/>
  <c r="B45" i="23"/>
  <c r="D54" i="3" l="1"/>
  <c r="N44" i="14"/>
  <c r="B60" i="38"/>
  <c r="Q42" i="23"/>
  <c r="C45" i="38" s="1"/>
  <c r="F43" i="23"/>
  <c r="J57" i="14"/>
  <c r="J57" i="23"/>
  <c r="S58" i="3"/>
  <c r="T58" i="3"/>
  <c r="Q58" i="3"/>
  <c r="J58" i="3"/>
  <c r="G58" i="3"/>
  <c r="H58" i="3"/>
  <c r="E58" i="3"/>
  <c r="U58" i="3"/>
  <c r="N58" i="3"/>
  <c r="K58" i="3"/>
  <c r="L58" i="3"/>
  <c r="I58" i="3"/>
  <c r="R58" i="3"/>
  <c r="O58" i="3"/>
  <c r="P58" i="3"/>
  <c r="M58" i="3"/>
  <c r="F58" i="3"/>
  <c r="V58" i="3"/>
  <c r="G45" i="23"/>
  <c r="C45" i="23"/>
  <c r="D45" i="23"/>
  <c r="B46" i="23"/>
  <c r="E45" i="23"/>
  <c r="D58" i="3" l="1"/>
  <c r="N45" i="14"/>
  <c r="B61" i="38"/>
  <c r="Q43" i="23"/>
  <c r="C46" i="38" s="1"/>
  <c r="F44" i="23"/>
  <c r="J58" i="14"/>
  <c r="J58" i="23"/>
  <c r="E46" i="23"/>
  <c r="B47" i="23"/>
  <c r="C46" i="23"/>
  <c r="G46" i="23"/>
  <c r="D46" i="23"/>
  <c r="N46" i="14" l="1"/>
  <c r="B62" i="38"/>
  <c r="Q44" i="23"/>
  <c r="C47" i="38" s="1"/>
  <c r="F45" i="23"/>
  <c r="J59" i="14"/>
  <c r="J59" i="23"/>
  <c r="G47" i="23"/>
  <c r="C47" i="23"/>
  <c r="B48" i="23"/>
  <c r="E47" i="23"/>
  <c r="D47" i="23"/>
  <c r="N47" i="14" l="1"/>
  <c r="B63" i="38"/>
  <c r="Q45" i="23"/>
  <c r="C48" i="38" s="1"/>
  <c r="F46" i="23"/>
  <c r="J60" i="14"/>
  <c r="J60" i="23"/>
  <c r="E48" i="23"/>
  <c r="G48" i="23"/>
  <c r="D48" i="23"/>
  <c r="B49" i="23"/>
  <c r="C48" i="23"/>
  <c r="N48" i="14" l="1"/>
  <c r="B64" i="38"/>
  <c r="Q46" i="23"/>
  <c r="C49" i="38" s="1"/>
  <c r="F47" i="23"/>
  <c r="J61" i="14"/>
  <c r="J61" i="23"/>
  <c r="G49" i="23"/>
  <c r="C49" i="23"/>
  <c r="D49" i="23"/>
  <c r="E49" i="23"/>
  <c r="B50" i="23"/>
  <c r="N49" i="14" l="1"/>
  <c r="B65" i="38"/>
  <c r="Q47" i="23"/>
  <c r="C50" i="38" s="1"/>
  <c r="F48" i="23"/>
  <c r="J62" i="14"/>
  <c r="J62" i="23"/>
  <c r="E50" i="23"/>
  <c r="B51" i="23"/>
  <c r="D50" i="23"/>
  <c r="C50" i="23"/>
  <c r="G50" i="23"/>
  <c r="N50" i="14" l="1"/>
  <c r="B66" i="38"/>
  <c r="Q48" i="23"/>
  <c r="C51" i="38" s="1"/>
  <c r="F49" i="23"/>
  <c r="J63" i="14"/>
  <c r="J63" i="23"/>
  <c r="C51" i="23"/>
  <c r="E51" i="23"/>
  <c r="D51" i="23"/>
  <c r="B52" i="23"/>
  <c r="N51" i="14" l="1"/>
  <c r="B67" i="38"/>
  <c r="Q49" i="23"/>
  <c r="C52" i="38" s="1"/>
  <c r="F50" i="23"/>
  <c r="J64" i="14"/>
  <c r="J64" i="23"/>
  <c r="B53" i="23"/>
  <c r="B68" i="38" l="1"/>
  <c r="Q50" i="23"/>
  <c r="C53" i="38" s="1"/>
  <c r="F51" i="23"/>
  <c r="Q51" i="23" s="1"/>
  <c r="C54" i="38" s="1"/>
  <c r="J65" i="14"/>
  <c r="J65" i="23"/>
  <c r="B54" i="23"/>
  <c r="B69" i="38" l="1"/>
  <c r="J66" i="14"/>
  <c r="J66" i="23"/>
  <c r="B55" i="23"/>
  <c r="B70" i="38" l="1"/>
  <c r="J67" i="14"/>
  <c r="J67" i="23"/>
  <c r="B56" i="23"/>
  <c r="B71" i="38" l="1"/>
  <c r="J68" i="14"/>
  <c r="J68" i="23"/>
  <c r="B57" i="23"/>
  <c r="B72" i="38" l="1"/>
  <c r="J69" i="14"/>
  <c r="J69" i="23"/>
  <c r="B58" i="23"/>
  <c r="B73" i="38" l="1"/>
  <c r="J70" i="14"/>
  <c r="J70" i="23"/>
  <c r="B59" i="23"/>
  <c r="B74" i="38" l="1"/>
  <c r="J71" i="14"/>
  <c r="J71" i="23"/>
  <c r="B60" i="23"/>
  <c r="B75" i="38" l="1"/>
  <c r="J72" i="14"/>
  <c r="J72" i="23"/>
  <c r="B61" i="23"/>
  <c r="B35" i="14"/>
  <c r="B76" i="38" l="1"/>
  <c r="J73" i="14"/>
  <c r="J73" i="23"/>
  <c r="E35" i="14"/>
  <c r="C35" i="14"/>
  <c r="G35" i="14"/>
  <c r="F35" i="14"/>
  <c r="D35" i="14"/>
  <c r="B62" i="23"/>
  <c r="B36" i="14"/>
  <c r="Q35" i="14" l="1"/>
  <c r="B77" i="38"/>
  <c r="J74" i="14"/>
  <c r="J74" i="23"/>
  <c r="F36" i="14"/>
  <c r="Q36" i="14" s="1"/>
  <c r="D39" i="38" s="1"/>
  <c r="G39" i="38" s="1"/>
  <c r="D36" i="14"/>
  <c r="C36" i="14"/>
  <c r="E36" i="14"/>
  <c r="G36" i="14"/>
  <c r="B63" i="23"/>
  <c r="B37" i="14"/>
  <c r="D38" i="38" l="1"/>
  <c r="B78" i="38"/>
  <c r="J75" i="14"/>
  <c r="J75" i="23"/>
  <c r="G37" i="14"/>
  <c r="D37" i="14"/>
  <c r="E37" i="14"/>
  <c r="C37" i="14"/>
  <c r="F37" i="14"/>
  <c r="Q37" i="14" s="1"/>
  <c r="D40" i="38" s="1"/>
  <c r="G40" i="38" s="1"/>
  <c r="B64" i="23"/>
  <c r="B38" i="14"/>
  <c r="G38" i="38" l="1"/>
  <c r="B79" i="38"/>
  <c r="J76" i="14"/>
  <c r="J76" i="23"/>
  <c r="E38" i="14"/>
  <c r="G38" i="14"/>
  <c r="D38" i="14"/>
  <c r="C38" i="14"/>
  <c r="F38" i="14"/>
  <c r="Q38" i="14" s="1"/>
  <c r="D41" i="38" s="1"/>
  <c r="G41" i="38" s="1"/>
  <c r="B65" i="23"/>
  <c r="B39" i="14"/>
  <c r="B80" i="38" l="1"/>
  <c r="J77" i="14"/>
  <c r="J77" i="23"/>
  <c r="E39" i="14"/>
  <c r="C39" i="14"/>
  <c r="G39" i="14"/>
  <c r="D39" i="14"/>
  <c r="F39" i="14"/>
  <c r="Q39" i="14" s="1"/>
  <c r="D42" i="38" s="1"/>
  <c r="G42" i="38" s="1"/>
  <c r="B66" i="23"/>
  <c r="B40" i="14"/>
  <c r="B38" i="11"/>
  <c r="B39" i="11" s="1"/>
  <c r="B81" i="38" l="1"/>
  <c r="J78" i="14"/>
  <c r="J78" i="23"/>
  <c r="D40" i="14"/>
  <c r="E40" i="14"/>
  <c r="C40" i="14"/>
  <c r="G40" i="14"/>
  <c r="F40" i="14"/>
  <c r="Q40" i="14" s="1"/>
  <c r="D43" i="38" s="1"/>
  <c r="G43" i="38" s="1"/>
  <c r="B67" i="23"/>
  <c r="B41" i="14"/>
  <c r="B40" i="11"/>
  <c r="B82" i="38" l="1"/>
  <c r="J79" i="14"/>
  <c r="J79" i="23"/>
  <c r="G41" i="14"/>
  <c r="D41" i="14"/>
  <c r="E41" i="14"/>
  <c r="C41" i="14"/>
  <c r="F41" i="14"/>
  <c r="Q41" i="14" s="1"/>
  <c r="D44" i="38" s="1"/>
  <c r="G44" i="38" s="1"/>
  <c r="B68" i="23"/>
  <c r="B42" i="14"/>
  <c r="B41" i="11"/>
  <c r="B83" i="38" l="1"/>
  <c r="J80" i="14"/>
  <c r="J80" i="23"/>
  <c r="E42" i="14"/>
  <c r="C42" i="14"/>
  <c r="G42" i="14"/>
  <c r="D42" i="14"/>
  <c r="F42" i="14"/>
  <c r="Q42" i="14" s="1"/>
  <c r="D45" i="38" s="1"/>
  <c r="G45" i="38" s="1"/>
  <c r="B69" i="23"/>
  <c r="B43" i="14"/>
  <c r="B42" i="11"/>
  <c r="B84" i="38" l="1"/>
  <c r="J81" i="14"/>
  <c r="J81" i="23"/>
  <c r="E43" i="14"/>
  <c r="C43" i="14"/>
  <c r="G43" i="14"/>
  <c r="D43" i="14"/>
  <c r="F43" i="14"/>
  <c r="Q43" i="14" s="1"/>
  <c r="D46" i="38" s="1"/>
  <c r="G46" i="38" s="1"/>
  <c r="B70" i="23"/>
  <c r="B44" i="14"/>
  <c r="B43" i="11"/>
  <c r="B85" i="38" l="1"/>
  <c r="J82" i="14"/>
  <c r="J82" i="23"/>
  <c r="D44" i="14"/>
  <c r="E44" i="14"/>
  <c r="G44" i="14"/>
  <c r="C44" i="14"/>
  <c r="F44" i="14"/>
  <c r="Q44" i="14" s="1"/>
  <c r="D47" i="38" s="1"/>
  <c r="G47" i="38" s="1"/>
  <c r="B71" i="23"/>
  <c r="B45" i="14"/>
  <c r="B44" i="11"/>
  <c r="B86" i="38" l="1"/>
  <c r="J83" i="14"/>
  <c r="J83" i="23"/>
  <c r="G45" i="14"/>
  <c r="D45" i="14"/>
  <c r="E45" i="14"/>
  <c r="C45" i="14"/>
  <c r="F45" i="14"/>
  <c r="Q45" i="14" s="1"/>
  <c r="D48" i="38" s="1"/>
  <c r="G48" i="38" s="1"/>
  <c r="B72" i="23"/>
  <c r="B46" i="14"/>
  <c r="B45" i="11"/>
  <c r="B87" i="38" l="1"/>
  <c r="J84" i="14"/>
  <c r="J84" i="23"/>
  <c r="E46" i="14"/>
  <c r="G46" i="14"/>
  <c r="D46" i="14"/>
  <c r="C46" i="14"/>
  <c r="F46" i="14"/>
  <c r="Q46" i="14" s="1"/>
  <c r="D49" i="38" s="1"/>
  <c r="G49" i="38" s="1"/>
  <c r="B73" i="23"/>
  <c r="B47" i="14"/>
  <c r="B46" i="11"/>
  <c r="B88" i="38" l="1"/>
  <c r="J85" i="14"/>
  <c r="J85" i="23"/>
  <c r="E47" i="14"/>
  <c r="C47" i="14"/>
  <c r="G47" i="14"/>
  <c r="D47" i="14"/>
  <c r="F47" i="14"/>
  <c r="Q47" i="14" s="1"/>
  <c r="D50" i="38" s="1"/>
  <c r="G50" i="38" s="1"/>
  <c r="B74" i="23"/>
  <c r="B48" i="14"/>
  <c r="B47" i="11"/>
  <c r="B89" i="38" l="1"/>
  <c r="J86" i="14"/>
  <c r="J86" i="23"/>
  <c r="D48" i="14"/>
  <c r="C48" i="14"/>
  <c r="E48" i="14"/>
  <c r="G48" i="14"/>
  <c r="F48" i="14"/>
  <c r="Q48" i="14" s="1"/>
  <c r="D51" i="38" s="1"/>
  <c r="G51" i="38" s="1"/>
  <c r="B75" i="23"/>
  <c r="B49" i="14"/>
  <c r="B48" i="11"/>
  <c r="B90" i="38" l="1"/>
  <c r="J87" i="14"/>
  <c r="J87" i="23"/>
  <c r="G49" i="14"/>
  <c r="D49" i="14"/>
  <c r="E49" i="14"/>
  <c r="C49" i="14"/>
  <c r="F49" i="14"/>
  <c r="Q49" i="14" s="1"/>
  <c r="D52" i="38" s="1"/>
  <c r="G52" i="38" s="1"/>
  <c r="B76" i="23"/>
  <c r="B50" i="14"/>
  <c r="B49" i="11"/>
  <c r="B91" i="38" l="1"/>
  <c r="J88" i="14"/>
  <c r="J88" i="23"/>
  <c r="E50" i="14"/>
  <c r="C50" i="14"/>
  <c r="G50" i="14"/>
  <c r="D50" i="14"/>
  <c r="F50" i="14"/>
  <c r="Q50" i="14" s="1"/>
  <c r="D53" i="38" s="1"/>
  <c r="G53" i="38" s="1"/>
  <c r="B77" i="23"/>
  <c r="B51" i="14"/>
  <c r="B50" i="11"/>
  <c r="B92" i="38" l="1"/>
  <c r="J89" i="14"/>
  <c r="J89" i="23"/>
  <c r="E51" i="14"/>
  <c r="D51" i="14"/>
  <c r="C51" i="14"/>
  <c r="F51" i="14"/>
  <c r="Q51" i="14" s="1"/>
  <c r="D54" i="38" s="1"/>
  <c r="G54" i="38" s="1"/>
  <c r="B78" i="23"/>
  <c r="B52" i="14"/>
  <c r="B51" i="11"/>
  <c r="B93" i="38" l="1"/>
  <c r="J90" i="14"/>
  <c r="J90" i="23"/>
  <c r="B79" i="23"/>
  <c r="B53" i="14"/>
  <c r="B52" i="11"/>
  <c r="B94" i="38" l="1"/>
  <c r="J91" i="14"/>
  <c r="J91" i="23"/>
  <c r="B80" i="23"/>
  <c r="B54" i="14"/>
  <c r="B53" i="11"/>
  <c r="B95" i="38" l="1"/>
  <c r="J92" i="14"/>
  <c r="J92" i="23"/>
  <c r="B81" i="23"/>
  <c r="B55" i="14"/>
  <c r="B54" i="11"/>
  <c r="B96" i="38" l="1"/>
  <c r="J93" i="14"/>
  <c r="J93" i="23"/>
  <c r="B82" i="23"/>
  <c r="B56" i="14"/>
  <c r="B97" i="38" l="1"/>
  <c r="J94" i="14"/>
  <c r="J94" i="23"/>
  <c r="B83" i="23"/>
  <c r="B57" i="14"/>
  <c r="B98" i="38" l="1"/>
  <c r="J95" i="14"/>
  <c r="J95" i="23"/>
  <c r="B84" i="23"/>
  <c r="B58" i="14"/>
  <c r="B99" i="38" l="1"/>
  <c r="J96" i="14"/>
  <c r="J96" i="23"/>
  <c r="B85" i="23"/>
  <c r="B59" i="14"/>
  <c r="B100" i="38" l="1"/>
  <c r="J97" i="14"/>
  <c r="J97" i="23"/>
  <c r="B86" i="23"/>
  <c r="B60" i="14"/>
  <c r="B101" i="38" l="1"/>
  <c r="J98" i="14"/>
  <c r="J98" i="23"/>
  <c r="B87" i="23"/>
  <c r="B61" i="14"/>
  <c r="B102" i="38" l="1"/>
  <c r="J99" i="14"/>
  <c r="J99" i="23"/>
  <c r="B88" i="23"/>
  <c r="B62" i="14"/>
  <c r="B103" i="38" l="1"/>
  <c r="J100" i="14"/>
  <c r="J100" i="23"/>
  <c r="B89" i="23"/>
  <c r="B63" i="14"/>
  <c r="B104" i="38" l="1"/>
  <c r="J101" i="14"/>
  <c r="J101" i="23"/>
  <c r="B90" i="23"/>
  <c r="B64" i="14"/>
  <c r="B105" i="38" l="1"/>
  <c r="J102" i="14"/>
  <c r="J102" i="23"/>
  <c r="B91" i="23"/>
  <c r="E37" i="4"/>
  <c r="B65" i="14"/>
  <c r="B106" i="38" l="1"/>
  <c r="J103" i="14"/>
  <c r="J103" i="23"/>
  <c r="B92" i="23"/>
  <c r="C56" i="11"/>
  <c r="E37" i="11"/>
  <c r="B66" i="14"/>
  <c r="B107" i="38" l="1"/>
  <c r="J104" i="14"/>
  <c r="J104" i="23"/>
  <c r="B93" i="23"/>
  <c r="B67" i="14"/>
  <c r="B108" i="38" l="1"/>
  <c r="J105" i="14"/>
  <c r="J105" i="23"/>
  <c r="B94" i="23"/>
  <c r="B68" i="14"/>
  <c r="V32" i="3"/>
  <c r="V37" i="10" s="1"/>
  <c r="U32" i="3"/>
  <c r="U37" i="10" s="1"/>
  <c r="B109" i="38" l="1"/>
  <c r="J106" i="14"/>
  <c r="J106" i="23"/>
  <c r="V35" i="3"/>
  <c r="V38" i="10" s="1"/>
  <c r="V36" i="3"/>
  <c r="V39" i="10" s="1"/>
  <c r="U36" i="3"/>
  <c r="U39" i="10" s="1"/>
  <c r="U35" i="3"/>
  <c r="U38" i="10" s="1"/>
  <c r="B95" i="23"/>
  <c r="B69" i="14"/>
  <c r="B110" i="38" l="1"/>
  <c r="J107" i="14"/>
  <c r="J107" i="23"/>
  <c r="U37" i="3"/>
  <c r="U39" i="3" s="1"/>
  <c r="U60" i="3" s="1"/>
  <c r="V37" i="3"/>
  <c r="V39" i="3" s="1"/>
  <c r="V60" i="3" s="1"/>
  <c r="B96" i="23"/>
  <c r="B70" i="14"/>
  <c r="B111" i="38" l="1"/>
  <c r="J108" i="14"/>
  <c r="J108" i="23"/>
  <c r="B97" i="23"/>
  <c r="B71" i="14"/>
  <c r="B112" i="38" l="1"/>
  <c r="J109" i="14"/>
  <c r="J109" i="23"/>
  <c r="B98" i="23"/>
  <c r="B72" i="14"/>
  <c r="B113" i="38" l="1"/>
  <c r="J110" i="14"/>
  <c r="J110" i="23"/>
  <c r="B99" i="23"/>
  <c r="B73" i="14"/>
  <c r="B114" i="38" l="1"/>
  <c r="J111" i="14"/>
  <c r="J111" i="23"/>
  <c r="B100" i="23"/>
  <c r="B74" i="14"/>
  <c r="B115" i="38" l="1"/>
  <c r="J112" i="14"/>
  <c r="J112" i="23"/>
  <c r="B101" i="23"/>
  <c r="B75" i="14"/>
  <c r="E32" i="3"/>
  <c r="E37" i="10" s="1"/>
  <c r="B116" i="38" l="1"/>
  <c r="J113" i="14"/>
  <c r="J113" i="23"/>
  <c r="E35" i="3"/>
  <c r="E38" i="10" s="1"/>
  <c r="E36" i="3"/>
  <c r="E39" i="10" s="1"/>
  <c r="B102" i="23"/>
  <c r="B76" i="14"/>
  <c r="B117" i="38" l="1"/>
  <c r="J114" i="14"/>
  <c r="J114" i="23"/>
  <c r="E37" i="3"/>
  <c r="E39" i="3" s="1"/>
  <c r="E60" i="3" s="1"/>
  <c r="B103" i="23"/>
  <c r="B77" i="14"/>
  <c r="B118" i="38" l="1"/>
  <c r="J115" i="14"/>
  <c r="J115" i="23"/>
  <c r="B104" i="23"/>
  <c r="B78" i="14"/>
  <c r="B119" i="38" l="1"/>
  <c r="J116" i="14"/>
  <c r="J116" i="23"/>
  <c r="B105" i="23"/>
  <c r="B79" i="14"/>
  <c r="B120" i="38" l="1"/>
  <c r="J117" i="14"/>
  <c r="J117" i="23"/>
  <c r="B106" i="23"/>
  <c r="B80" i="14"/>
  <c r="B121" i="38" l="1"/>
  <c r="J118" i="14"/>
  <c r="J118" i="23"/>
  <c r="B107" i="23"/>
  <c r="B81" i="14"/>
  <c r="B122" i="38" l="1"/>
  <c r="J119" i="14"/>
  <c r="J119" i="23"/>
  <c r="B108" i="23"/>
  <c r="B82" i="14"/>
  <c r="B123" i="38" l="1"/>
  <c r="J120" i="14"/>
  <c r="J120" i="23"/>
  <c r="B109" i="23"/>
  <c r="B83" i="14"/>
  <c r="B124" i="38" l="1"/>
  <c r="J121" i="14"/>
  <c r="J121" i="23"/>
  <c r="B110" i="23"/>
  <c r="B84" i="14"/>
  <c r="B125" i="38" l="1"/>
  <c r="J122" i="14"/>
  <c r="J122" i="23"/>
  <c r="B111" i="23"/>
  <c r="B85" i="14"/>
  <c r="B126" i="38" l="1"/>
  <c r="J123" i="14"/>
  <c r="J123" i="23"/>
  <c r="B112" i="23"/>
  <c r="B86" i="14"/>
  <c r="B127" i="38" l="1"/>
  <c r="J124" i="14"/>
  <c r="J124" i="23"/>
  <c r="B113" i="23"/>
  <c r="B87" i="14"/>
  <c r="G32" i="3"/>
  <c r="G37" i="10" s="1"/>
  <c r="H32" i="3"/>
  <c r="H37" i="10" s="1"/>
  <c r="I32" i="3"/>
  <c r="I37" i="10" s="1"/>
  <c r="J32" i="3"/>
  <c r="J37" i="10" s="1"/>
  <c r="T32" i="3"/>
  <c r="T37" i="10" s="1"/>
  <c r="F32" i="3"/>
  <c r="F37" i="10" s="1"/>
  <c r="K32" i="3"/>
  <c r="K37" i="10" s="1"/>
  <c r="L32" i="3"/>
  <c r="L37" i="10" s="1"/>
  <c r="M32" i="3"/>
  <c r="M37" i="10" s="1"/>
  <c r="N32" i="3"/>
  <c r="N37" i="10" s="1"/>
  <c r="O32" i="3"/>
  <c r="O37" i="10" s="1"/>
  <c r="P32" i="3"/>
  <c r="P37" i="10" s="1"/>
  <c r="Q32" i="3"/>
  <c r="Q37" i="10" s="1"/>
  <c r="B128" i="38" l="1"/>
  <c r="J125" i="14"/>
  <c r="J125" i="23"/>
  <c r="Q36" i="3"/>
  <c r="Q39" i="10" s="1"/>
  <c r="Q35" i="3"/>
  <c r="G36" i="3"/>
  <c r="G39" i="10" s="1"/>
  <c r="G35" i="3"/>
  <c r="M36" i="3"/>
  <c r="M39" i="10" s="1"/>
  <c r="M35" i="3"/>
  <c r="P36" i="3"/>
  <c r="P39" i="10" s="1"/>
  <c r="P35" i="3"/>
  <c r="P38" i="10" s="1"/>
  <c r="J35" i="3"/>
  <c r="J38" i="10" s="1"/>
  <c r="J36" i="3"/>
  <c r="J39" i="10" s="1"/>
  <c r="K36" i="3"/>
  <c r="K39" i="10" s="1"/>
  <c r="K35" i="3"/>
  <c r="I36" i="3"/>
  <c r="I39" i="10" s="1"/>
  <c r="I35" i="3"/>
  <c r="T36" i="3"/>
  <c r="T39" i="10" s="1"/>
  <c r="T35" i="3"/>
  <c r="T38" i="10" s="1"/>
  <c r="L36" i="3"/>
  <c r="L39" i="10" s="1"/>
  <c r="L35" i="3"/>
  <c r="L38" i="10" s="1"/>
  <c r="O36" i="3"/>
  <c r="O39" i="10" s="1"/>
  <c r="O35" i="3"/>
  <c r="N35" i="3"/>
  <c r="N36" i="3"/>
  <c r="N39" i="10" s="1"/>
  <c r="F35" i="3"/>
  <c r="F38" i="10" s="1"/>
  <c r="F36" i="3"/>
  <c r="F39" i="10" s="1"/>
  <c r="H36" i="3"/>
  <c r="H39" i="10" s="1"/>
  <c r="H35" i="3"/>
  <c r="H38" i="10" s="1"/>
  <c r="B114" i="23"/>
  <c r="B88" i="14"/>
  <c r="B129" i="38" l="1"/>
  <c r="J126" i="14"/>
  <c r="J126" i="23"/>
  <c r="O37" i="3"/>
  <c r="O39" i="3" s="1"/>
  <c r="O60" i="3" s="1"/>
  <c r="O38" i="10"/>
  <c r="M37" i="3"/>
  <c r="M39" i="3" s="1"/>
  <c r="M60" i="3" s="1"/>
  <c r="M38" i="10"/>
  <c r="G37" i="3"/>
  <c r="G39" i="3" s="1"/>
  <c r="G60" i="3" s="1"/>
  <c r="G38" i="10"/>
  <c r="Q37" i="3"/>
  <c r="Q39" i="3" s="1"/>
  <c r="Q60" i="3" s="1"/>
  <c r="Q38" i="10"/>
  <c r="N37" i="3"/>
  <c r="N39" i="3" s="1"/>
  <c r="N60" i="3" s="1"/>
  <c r="N38" i="10"/>
  <c r="I37" i="3"/>
  <c r="I39" i="3" s="1"/>
  <c r="I60" i="3" s="1"/>
  <c r="I38" i="10"/>
  <c r="K37" i="3"/>
  <c r="K39" i="3" s="1"/>
  <c r="K60" i="3" s="1"/>
  <c r="K38" i="10"/>
  <c r="F37" i="3"/>
  <c r="F39" i="3" s="1"/>
  <c r="F60" i="3" s="1"/>
  <c r="T37" i="3"/>
  <c r="T39" i="3" s="1"/>
  <c r="T60" i="3" s="1"/>
  <c r="P37" i="3"/>
  <c r="P39" i="3" s="1"/>
  <c r="P60" i="3" s="1"/>
  <c r="H37" i="3"/>
  <c r="H39" i="3" s="1"/>
  <c r="H60" i="3" s="1"/>
  <c r="L37" i="3"/>
  <c r="L39" i="3" s="1"/>
  <c r="L60" i="3" s="1"/>
  <c r="J37" i="3"/>
  <c r="J39" i="3" s="1"/>
  <c r="J60" i="3" s="1"/>
  <c r="B115" i="23"/>
  <c r="B89" i="14"/>
  <c r="B130" i="38" l="1"/>
  <c r="J127" i="14"/>
  <c r="J127" i="23"/>
  <c r="B116" i="23"/>
  <c r="B90" i="14"/>
  <c r="B131" i="38" l="1"/>
  <c r="J128" i="14"/>
  <c r="J128" i="23"/>
  <c r="B117" i="23"/>
  <c r="B91" i="14"/>
  <c r="B132" i="38" l="1"/>
  <c r="J129" i="14"/>
  <c r="J129" i="23"/>
  <c r="B118" i="23"/>
  <c r="B92" i="14"/>
  <c r="B133" i="38" l="1"/>
  <c r="J130" i="14"/>
  <c r="J130" i="23"/>
  <c r="B119" i="23"/>
  <c r="B93" i="14"/>
  <c r="B134" i="38" l="1"/>
  <c r="J131" i="14"/>
  <c r="J131" i="23"/>
  <c r="B120" i="23"/>
  <c r="B94" i="14"/>
  <c r="B135" i="38" l="1"/>
  <c r="J132" i="14"/>
  <c r="J132" i="23"/>
  <c r="B121" i="23"/>
  <c r="B95" i="14"/>
  <c r="B136" i="38" l="1"/>
  <c r="J133" i="14"/>
  <c r="J133" i="23"/>
  <c r="B122" i="23"/>
  <c r="B96" i="14"/>
  <c r="B137" i="38" l="1"/>
  <c r="J134" i="14"/>
  <c r="J134" i="23"/>
  <c r="F37" i="7"/>
  <c r="B123" i="23"/>
  <c r="B97" i="14"/>
  <c r="B138" i="38" l="1"/>
  <c r="J135" i="14"/>
  <c r="J135" i="23"/>
  <c r="B124" i="23"/>
  <c r="B98" i="14"/>
  <c r="B139" i="38" l="1"/>
  <c r="J136" i="14"/>
  <c r="J136" i="23"/>
  <c r="B125" i="23"/>
  <c r="B99" i="14"/>
  <c r="B140" i="38" l="1"/>
  <c r="J137" i="14"/>
  <c r="J137" i="23"/>
  <c r="B126" i="23"/>
  <c r="B100" i="14"/>
  <c r="B141" i="38" l="1"/>
  <c r="J138" i="14"/>
  <c r="J138" i="23"/>
  <c r="B127" i="23"/>
  <c r="B101" i="14"/>
  <c r="B142" i="38" l="1"/>
  <c r="J139" i="14"/>
  <c r="J139" i="23"/>
  <c r="B128" i="23"/>
  <c r="B102" i="14"/>
  <c r="B143" i="38" l="1"/>
  <c r="J140" i="14"/>
  <c r="J140" i="23"/>
  <c r="B129" i="23"/>
  <c r="B103" i="14"/>
  <c r="B144" i="38" l="1"/>
  <c r="J141" i="14"/>
  <c r="J141" i="23"/>
  <c r="B130" i="23"/>
  <c r="B104" i="14"/>
  <c r="B145" i="38" l="1"/>
  <c r="J142" i="14"/>
  <c r="J142" i="23"/>
  <c r="B131" i="23"/>
  <c r="B105" i="14"/>
  <c r="B146" i="38" l="1"/>
  <c r="J143" i="14"/>
  <c r="J143" i="23"/>
  <c r="B132" i="23"/>
  <c r="B106" i="14"/>
  <c r="B147" i="38" l="1"/>
  <c r="J144" i="14"/>
  <c r="J144" i="23"/>
  <c r="B133" i="23"/>
  <c r="B107" i="14"/>
  <c r="E30" i="10"/>
  <c r="E29" i="10"/>
  <c r="E28" i="10"/>
  <c r="E27" i="10"/>
  <c r="B148" i="38" l="1"/>
  <c r="J145" i="14"/>
  <c r="J145" i="23"/>
  <c r="B134" i="23"/>
  <c r="B108" i="14"/>
  <c r="C56" i="4"/>
  <c r="I24" i="10"/>
  <c r="B149" i="38" l="1"/>
  <c r="J146" i="14"/>
  <c r="J146" i="23"/>
  <c r="B135" i="23"/>
  <c r="B109" i="14"/>
  <c r="J24" i="10"/>
  <c r="B150" i="38" l="1"/>
  <c r="J147" i="14"/>
  <c r="J147" i="23"/>
  <c r="B136" i="23"/>
  <c r="B110" i="14"/>
  <c r="I29" i="10"/>
  <c r="J29" i="10" s="1"/>
  <c r="I27" i="10"/>
  <c r="B151" i="38" l="1"/>
  <c r="J148" i="14"/>
  <c r="J148" i="23"/>
  <c r="J27" i="10"/>
  <c r="B137" i="23"/>
  <c r="B111" i="14"/>
  <c r="I28" i="10"/>
  <c r="J28" i="10" s="1"/>
  <c r="B152" i="38" l="1"/>
  <c r="J149" i="14"/>
  <c r="J149" i="23"/>
  <c r="B138" i="23"/>
  <c r="B112" i="14"/>
  <c r="B153" i="38" l="1"/>
  <c r="J150" i="14"/>
  <c r="J150" i="23"/>
  <c r="B139" i="23"/>
  <c r="B113" i="14"/>
  <c r="I30" i="10"/>
  <c r="B154" i="38" l="1"/>
  <c r="J151" i="14"/>
  <c r="J151" i="23"/>
  <c r="J30" i="10"/>
  <c r="B140" i="23"/>
  <c r="B114" i="14"/>
  <c r="B155" i="38" l="1"/>
  <c r="J152" i="14"/>
  <c r="J152" i="23"/>
  <c r="B141" i="23"/>
  <c r="B115" i="14"/>
  <c r="B156" i="38" l="1"/>
  <c r="J153" i="14"/>
  <c r="J153" i="23"/>
  <c r="B142" i="23"/>
  <c r="B116" i="14"/>
  <c r="B157" i="38" l="1"/>
  <c r="J154" i="14"/>
  <c r="J154" i="23"/>
  <c r="B143" i="23"/>
  <c r="B117" i="14"/>
  <c r="B38" i="4"/>
  <c r="B39" i="4" s="1"/>
  <c r="B40" i="4" s="1"/>
  <c r="B41" i="4" s="1"/>
  <c r="B42" i="4" s="1"/>
  <c r="B43" i="4" s="1"/>
  <c r="B44" i="4" s="1"/>
  <c r="B45" i="4" s="1"/>
  <c r="B46" i="4" s="1"/>
  <c r="B47" i="4" s="1"/>
  <c r="B48" i="4" s="1"/>
  <c r="B49" i="4" s="1"/>
  <c r="B50" i="4" s="1"/>
  <c r="B51" i="4" s="1"/>
  <c r="B52" i="4" s="1"/>
  <c r="B53" i="4" s="1"/>
  <c r="B54" i="4" s="1"/>
  <c r="B158" i="38" l="1"/>
  <c r="J155" i="14"/>
  <c r="J155" i="23"/>
  <c r="B144" i="23"/>
  <c r="B118" i="14"/>
  <c r="B159" i="38" l="1"/>
  <c r="J156" i="14"/>
  <c r="J156" i="23"/>
  <c r="B145" i="23"/>
  <c r="B119" i="14"/>
  <c r="B160" i="38" l="1"/>
  <c r="J157" i="14"/>
  <c r="J157" i="23"/>
  <c r="B146" i="23"/>
  <c r="B120" i="14"/>
  <c r="B161" i="38" l="1"/>
  <c r="J158" i="14"/>
  <c r="J158" i="23"/>
  <c r="B147" i="23"/>
  <c r="B121" i="14"/>
  <c r="B162" i="38" l="1"/>
  <c r="J159" i="14"/>
  <c r="J159" i="23"/>
  <c r="B148" i="23"/>
  <c r="B122" i="14"/>
  <c r="B163" i="38" l="1"/>
  <c r="J160" i="14"/>
  <c r="J160" i="23"/>
  <c r="B149" i="23"/>
  <c r="B123" i="14"/>
  <c r="B164" i="38" l="1"/>
  <c r="J161" i="14"/>
  <c r="J161" i="23"/>
  <c r="B150" i="23"/>
  <c r="B124" i="14"/>
  <c r="B165" i="38" l="1"/>
  <c r="J162" i="14"/>
  <c r="J162" i="23"/>
  <c r="B151" i="23"/>
  <c r="B125" i="14"/>
  <c r="B166" i="38" l="1"/>
  <c r="J163" i="14"/>
  <c r="J163" i="23"/>
  <c r="B152" i="23"/>
  <c r="B126" i="14"/>
  <c r="B167" i="38" l="1"/>
  <c r="J164" i="14"/>
  <c r="J164" i="23"/>
  <c r="B153" i="23"/>
  <c r="B127" i="14"/>
  <c r="B168" i="38" l="1"/>
  <c r="J165" i="14"/>
  <c r="J165" i="23"/>
  <c r="B154" i="23"/>
  <c r="B128" i="14"/>
  <c r="B169" i="38" l="1"/>
  <c r="J166" i="14"/>
  <c r="J166" i="23"/>
  <c r="B155" i="23"/>
  <c r="B129" i="14"/>
  <c r="B170" i="38" l="1"/>
  <c r="J167" i="14"/>
  <c r="J167" i="23"/>
  <c r="B156" i="23"/>
  <c r="B130" i="14"/>
  <c r="B171" i="38" l="1"/>
  <c r="J168" i="14"/>
  <c r="J168" i="23"/>
  <c r="B157" i="23"/>
  <c r="B131" i="14"/>
  <c r="B172" i="38" l="1"/>
  <c r="J169" i="14"/>
  <c r="J169" i="23"/>
  <c r="B158" i="23"/>
  <c r="B132" i="14"/>
  <c r="B173" i="38" l="1"/>
  <c r="J170" i="14"/>
  <c r="J170" i="23"/>
  <c r="B159" i="23"/>
  <c r="B133" i="14"/>
  <c r="B174" i="38" l="1"/>
  <c r="J171" i="14"/>
  <c r="J171" i="23"/>
  <c r="B160" i="23"/>
  <c r="B134" i="14"/>
  <c r="B175" i="38" l="1"/>
  <c r="J172" i="14"/>
  <c r="J172" i="23"/>
  <c r="B161" i="23"/>
  <c r="B135" i="14"/>
  <c r="B176" i="38" l="1"/>
  <c r="J173" i="14"/>
  <c r="J173" i="23"/>
  <c r="B162" i="23"/>
  <c r="B136" i="14"/>
  <c r="B177" i="38" l="1"/>
  <c r="J174" i="14"/>
  <c r="J174" i="23"/>
  <c r="B163" i="23"/>
  <c r="B137" i="14"/>
  <c r="B178" i="38" l="1"/>
  <c r="J175" i="14"/>
  <c r="J175" i="23"/>
  <c r="B164" i="23"/>
  <c r="B138" i="14"/>
  <c r="B179" i="38" l="1"/>
  <c r="J176" i="14"/>
  <c r="J176" i="23"/>
  <c r="B165" i="23"/>
  <c r="B139" i="14"/>
  <c r="B180" i="38" l="1"/>
  <c r="J177" i="14"/>
  <c r="J177" i="23"/>
  <c r="B166" i="23"/>
  <c r="B140" i="14"/>
  <c r="B181" i="38" l="1"/>
  <c r="J178" i="14"/>
  <c r="J178" i="23"/>
  <c r="B167" i="23"/>
  <c r="B141" i="14"/>
  <c r="B182" i="38" l="1"/>
  <c r="J179" i="14"/>
  <c r="J179" i="23"/>
  <c r="B168" i="23"/>
  <c r="B142" i="14"/>
  <c r="B183" i="38" l="1"/>
  <c r="J180" i="14"/>
  <c r="J180" i="23"/>
  <c r="B169" i="23"/>
  <c r="B143" i="14"/>
  <c r="B184" i="38" l="1"/>
  <c r="J181" i="14"/>
  <c r="J181" i="23"/>
  <c r="B170" i="23"/>
  <c r="B144" i="14"/>
  <c r="B185" i="38" l="1"/>
  <c r="J182" i="14"/>
  <c r="J182" i="23"/>
  <c r="B171" i="23"/>
  <c r="B145" i="14"/>
  <c r="B186" i="38" l="1"/>
  <c r="J183" i="14"/>
  <c r="J183" i="23"/>
  <c r="B172" i="23"/>
  <c r="B146" i="14"/>
  <c r="B187" i="38" l="1"/>
  <c r="J184" i="14"/>
  <c r="J184" i="23"/>
  <c r="B173" i="23"/>
  <c r="B147" i="14"/>
  <c r="B188" i="38" l="1"/>
  <c r="J185" i="14"/>
  <c r="J185" i="23"/>
  <c r="B174" i="23"/>
  <c r="B148" i="14"/>
  <c r="B189" i="38" l="1"/>
  <c r="J186" i="14"/>
  <c r="J186" i="23"/>
  <c r="B175" i="23"/>
  <c r="B149" i="14"/>
  <c r="B190" i="38" l="1"/>
  <c r="J187" i="14"/>
  <c r="J187" i="23"/>
  <c r="B176" i="23"/>
  <c r="B150" i="14"/>
  <c r="B191" i="38" l="1"/>
  <c r="J188" i="14"/>
  <c r="J188" i="23"/>
  <c r="B177" i="23"/>
  <c r="B151" i="14"/>
  <c r="B192" i="38" l="1"/>
  <c r="J189" i="14"/>
  <c r="J189" i="23"/>
  <c r="B178" i="23"/>
  <c r="B152" i="14"/>
  <c r="B193" i="38" l="1"/>
  <c r="J190" i="14"/>
  <c r="J190" i="23"/>
  <c r="B179" i="23"/>
  <c r="B153" i="14"/>
  <c r="B194" i="38" l="1"/>
  <c r="J191" i="14"/>
  <c r="J191" i="23"/>
  <c r="B180" i="23"/>
  <c r="B154" i="14"/>
  <c r="B195" i="38" l="1"/>
  <c r="J192" i="14"/>
  <c r="J192" i="23"/>
  <c r="B181" i="23"/>
  <c r="B155" i="14"/>
  <c r="B196" i="38" l="1"/>
  <c r="J193" i="14"/>
  <c r="J193" i="23"/>
  <c r="B182" i="23"/>
  <c r="B156" i="14"/>
  <c r="B197" i="38" l="1"/>
  <c r="J194" i="14"/>
  <c r="J194" i="23"/>
  <c r="B183" i="23"/>
  <c r="B157" i="14"/>
  <c r="B198" i="38" l="1"/>
  <c r="J195" i="14"/>
  <c r="J195" i="23"/>
  <c r="B184" i="23"/>
  <c r="B158" i="14"/>
  <c r="B199" i="38" l="1"/>
  <c r="J196" i="14"/>
  <c r="J196" i="23"/>
  <c r="B185" i="23"/>
  <c r="B159" i="14"/>
  <c r="B200" i="38" l="1"/>
  <c r="J197" i="14"/>
  <c r="J197" i="23"/>
  <c r="B186" i="23"/>
  <c r="B160" i="14"/>
  <c r="B201" i="38" l="1"/>
  <c r="J198" i="14"/>
  <c r="J198" i="23"/>
  <c r="B187" i="23"/>
  <c r="B161" i="14"/>
  <c r="B202" i="38" l="1"/>
  <c r="J199" i="14"/>
  <c r="J199" i="23"/>
  <c r="B188" i="23"/>
  <c r="B162" i="14"/>
  <c r="B203" i="38" l="1"/>
  <c r="J200" i="14"/>
  <c r="J200" i="23"/>
  <c r="B189" i="23"/>
  <c r="B163" i="14"/>
  <c r="B204" i="38" l="1"/>
  <c r="J201" i="14"/>
  <c r="J201" i="23"/>
  <c r="B190" i="23"/>
  <c r="B164" i="14"/>
  <c r="B205" i="38" l="1"/>
  <c r="J202" i="14"/>
  <c r="J202" i="23"/>
  <c r="B191" i="23"/>
  <c r="B165" i="14"/>
  <c r="B166" i="14" s="1"/>
  <c r="B167" i="14" s="1"/>
  <c r="B168" i="14" s="1"/>
  <c r="B169" i="14" s="1"/>
  <c r="B170" i="14" s="1"/>
  <c r="B171" i="14" s="1"/>
  <c r="B172" i="14" s="1"/>
  <c r="B173" i="14" s="1"/>
  <c r="B174" i="14" s="1"/>
  <c r="B175" i="14" s="1"/>
  <c r="B176" i="14" s="1"/>
  <c r="B177" i="14" s="1"/>
  <c r="B178" i="14" s="1"/>
  <c r="B179" i="14" s="1"/>
  <c r="B180" i="14" s="1"/>
  <c r="B181" i="14" s="1"/>
  <c r="B182" i="14" s="1"/>
  <c r="B183" i="14" s="1"/>
  <c r="B184" i="14" s="1"/>
  <c r="B185" i="14" s="1"/>
  <c r="B186" i="14" s="1"/>
  <c r="B187" i="14" s="1"/>
  <c r="B188" i="14" s="1"/>
  <c r="B189" i="14" s="1"/>
  <c r="B190" i="14" s="1"/>
  <c r="B191" i="14" s="1"/>
  <c r="B192" i="14" s="1"/>
  <c r="B193" i="14" s="1"/>
  <c r="B194" i="14" s="1"/>
  <c r="B195" i="14" s="1"/>
  <c r="B196" i="14" s="1"/>
  <c r="B197" i="14" s="1"/>
  <c r="B198" i="14" s="1"/>
  <c r="B199" i="14" s="1"/>
  <c r="B200" i="14" s="1"/>
  <c r="B201" i="14" s="1"/>
  <c r="B202" i="14" s="1"/>
  <c r="B203" i="14" s="1"/>
  <c r="B204" i="14" s="1"/>
  <c r="B205" i="14" s="1"/>
  <c r="B206" i="14" s="1"/>
  <c r="B207" i="14" s="1"/>
  <c r="B208" i="14" s="1"/>
  <c r="B209" i="14" s="1"/>
  <c r="B210" i="14" s="1"/>
  <c r="B211" i="14" s="1"/>
  <c r="B212" i="14" s="1"/>
  <c r="B213" i="14" s="1"/>
  <c r="B214" i="14" s="1"/>
  <c r="B215" i="14" s="1"/>
  <c r="B216" i="14" s="1"/>
  <c r="B217" i="14" s="1"/>
  <c r="B218" i="14" s="1"/>
  <c r="B219" i="14" s="1"/>
  <c r="B220" i="14" s="1"/>
  <c r="B221" i="14" s="1"/>
  <c r="B222" i="14" s="1"/>
  <c r="B223" i="14" s="1"/>
  <c r="B224" i="14" s="1"/>
  <c r="B225" i="14" s="1"/>
  <c r="B226" i="14" s="1"/>
  <c r="B227" i="14" s="1"/>
  <c r="B228" i="14" s="1"/>
  <c r="B229" i="14" s="1"/>
  <c r="B230" i="14" s="1"/>
  <c r="B231" i="14" s="1"/>
  <c r="B232" i="14" s="1"/>
  <c r="B233" i="14" s="1"/>
  <c r="B234" i="14" s="1"/>
  <c r="B235" i="14" s="1"/>
  <c r="B236" i="14" s="1"/>
  <c r="B237" i="14" s="1"/>
  <c r="B238" i="14" s="1"/>
  <c r="B239" i="14" s="1"/>
  <c r="B240" i="14" s="1"/>
  <c r="B241" i="14" s="1"/>
  <c r="B242" i="14" s="1"/>
  <c r="B243" i="14" s="1"/>
  <c r="B244" i="14" s="1"/>
  <c r="B245" i="14" s="1"/>
  <c r="B246" i="14" s="1"/>
  <c r="B247" i="14" s="1"/>
  <c r="B248" i="14" s="1"/>
  <c r="B249" i="14" s="1"/>
  <c r="B250" i="14" s="1"/>
  <c r="B251" i="14" s="1"/>
  <c r="B252" i="14" s="1"/>
  <c r="B253" i="14" s="1"/>
  <c r="B254" i="14" s="1"/>
  <c r="B255" i="14" s="1"/>
  <c r="B256" i="14" s="1"/>
  <c r="B257" i="14" s="1"/>
  <c r="B258" i="14" s="1"/>
  <c r="B259" i="14" s="1"/>
  <c r="B260" i="14" s="1"/>
  <c r="B261" i="14" s="1"/>
  <c r="B262" i="14" s="1"/>
  <c r="B263" i="14" s="1"/>
  <c r="B264" i="14" s="1"/>
  <c r="B265" i="14" s="1"/>
  <c r="B266" i="14" s="1"/>
  <c r="B267" i="14" s="1"/>
  <c r="B206" i="38" l="1"/>
  <c r="J203" i="14"/>
  <c r="J203" i="23"/>
  <c r="B192" i="23"/>
  <c r="B207" i="38" l="1"/>
  <c r="J204" i="14"/>
  <c r="J204" i="23"/>
  <c r="B193" i="23"/>
  <c r="B208" i="38" l="1"/>
  <c r="J205" i="14"/>
  <c r="J205" i="23"/>
  <c r="B194" i="23"/>
  <c r="B209" i="38" l="1"/>
  <c r="J206" i="14"/>
  <c r="J206" i="23"/>
  <c r="B195" i="23"/>
  <c r="B210" i="38" l="1"/>
  <c r="J207" i="14"/>
  <c r="J207" i="23"/>
  <c r="B196" i="23"/>
  <c r="B211" i="38" l="1"/>
  <c r="J208" i="14"/>
  <c r="J208" i="23"/>
  <c r="B197" i="23"/>
  <c r="B212" i="38" l="1"/>
  <c r="J209" i="14"/>
  <c r="J209" i="23"/>
  <c r="B198" i="23"/>
  <c r="B213" i="38" l="1"/>
  <c r="J210" i="14"/>
  <c r="J210" i="23"/>
  <c r="B199" i="23"/>
  <c r="B214" i="38" l="1"/>
  <c r="J211" i="14"/>
  <c r="J211" i="23"/>
  <c r="B200" i="23"/>
  <c r="B215" i="38" l="1"/>
  <c r="J212" i="14"/>
  <c r="J212" i="23"/>
  <c r="B201" i="23"/>
  <c r="B216" i="38" l="1"/>
  <c r="J213" i="14"/>
  <c r="J213" i="23"/>
  <c r="B202" i="23"/>
  <c r="B217" i="38" l="1"/>
  <c r="J214" i="14"/>
  <c r="J214" i="23"/>
  <c r="B203" i="23"/>
  <c r="B218" i="38" l="1"/>
  <c r="J215" i="14"/>
  <c r="J215" i="23"/>
  <c r="B204" i="23"/>
  <c r="B219" i="38" l="1"/>
  <c r="J216" i="14"/>
  <c r="J216" i="23"/>
  <c r="B205" i="23"/>
  <c r="B220" i="38" l="1"/>
  <c r="J217" i="14"/>
  <c r="J217" i="23"/>
  <c r="B206" i="23"/>
  <c r="B221" i="38" l="1"/>
  <c r="J218" i="14"/>
  <c r="J218" i="23"/>
  <c r="B207" i="23"/>
  <c r="B222" i="38" l="1"/>
  <c r="J219" i="14"/>
  <c r="J219" i="23"/>
  <c r="B208" i="23"/>
  <c r="B223" i="38" l="1"/>
  <c r="J220" i="14"/>
  <c r="J220" i="23"/>
  <c r="B209" i="23"/>
  <c r="B224" i="38" l="1"/>
  <c r="J221" i="14"/>
  <c r="J221" i="23"/>
  <c r="B210" i="23"/>
  <c r="B225" i="38" l="1"/>
  <c r="J222" i="14"/>
  <c r="J222" i="23"/>
  <c r="B211" i="23"/>
  <c r="B226" i="38" l="1"/>
  <c r="J223" i="14"/>
  <c r="J223" i="23"/>
  <c r="B212" i="23"/>
  <c r="B227" i="38" l="1"/>
  <c r="J224" i="14"/>
  <c r="J224" i="23"/>
  <c r="B213" i="23"/>
  <c r="B228" i="38" l="1"/>
  <c r="J225" i="14"/>
  <c r="J225" i="23"/>
  <c r="B214" i="23"/>
  <c r="B229" i="38" l="1"/>
  <c r="J226" i="14"/>
  <c r="J226" i="23"/>
  <c r="B215" i="23"/>
  <c r="B230" i="38" l="1"/>
  <c r="J227" i="14"/>
  <c r="J227" i="23"/>
  <c r="B216" i="23"/>
  <c r="B231" i="38" l="1"/>
  <c r="J228" i="14"/>
  <c r="J228" i="23"/>
  <c r="B217" i="23"/>
  <c r="B232" i="38" l="1"/>
  <c r="J229" i="14"/>
  <c r="J229" i="23"/>
  <c r="B218" i="23"/>
  <c r="B233" i="38" l="1"/>
  <c r="J230" i="14"/>
  <c r="J230" i="23"/>
  <c r="B219" i="23"/>
  <c r="B234" i="38" l="1"/>
  <c r="J231" i="14"/>
  <c r="J231" i="23"/>
  <c r="B220" i="23"/>
  <c r="B235" i="38" l="1"/>
  <c r="J232" i="14"/>
  <c r="J232" i="23"/>
  <c r="B221" i="23"/>
  <c r="B236" i="38" l="1"/>
  <c r="J233" i="14"/>
  <c r="J233" i="23"/>
  <c r="B222" i="23"/>
  <c r="B237" i="38" l="1"/>
  <c r="J234" i="14"/>
  <c r="J234" i="23"/>
  <c r="B223" i="23"/>
  <c r="B238" i="38" l="1"/>
  <c r="J235" i="14"/>
  <c r="J235" i="23"/>
  <c r="B224" i="23"/>
  <c r="B239" i="38" l="1"/>
  <c r="J236" i="14"/>
  <c r="J236" i="23"/>
  <c r="B225" i="23"/>
  <c r="B240" i="38" l="1"/>
  <c r="J237" i="14"/>
  <c r="J237" i="23"/>
  <c r="B226" i="23"/>
  <c r="B241" i="38" l="1"/>
  <c r="J238" i="14"/>
  <c r="J238" i="23"/>
  <c r="B227" i="23"/>
  <c r="B242" i="38" l="1"/>
  <c r="J239" i="14"/>
  <c r="J239" i="23"/>
  <c r="B228" i="23"/>
  <c r="B243" i="38" l="1"/>
  <c r="J240" i="14"/>
  <c r="J240" i="23"/>
  <c r="B229" i="23"/>
  <c r="B244" i="38" l="1"/>
  <c r="J241" i="14"/>
  <c r="J241" i="23"/>
  <c r="B230" i="23"/>
  <c r="B245" i="38" l="1"/>
  <c r="J242" i="14"/>
  <c r="J242" i="23"/>
  <c r="B231" i="23"/>
  <c r="B246" i="38" l="1"/>
  <c r="J243" i="14"/>
  <c r="J243" i="23"/>
  <c r="B232" i="23"/>
  <c r="B247" i="38" l="1"/>
  <c r="J244" i="14"/>
  <c r="J244" i="23"/>
  <c r="B233" i="23"/>
  <c r="B248" i="38" l="1"/>
  <c r="J245" i="14"/>
  <c r="J245" i="23"/>
  <c r="B234" i="23"/>
  <c r="B249" i="38" l="1"/>
  <c r="J246" i="14"/>
  <c r="J246" i="23"/>
  <c r="B235" i="23"/>
  <c r="B250" i="38" l="1"/>
  <c r="J247" i="14"/>
  <c r="J247" i="23"/>
  <c r="B236" i="23"/>
  <c r="B251" i="38" l="1"/>
  <c r="J248" i="14"/>
  <c r="J248" i="23"/>
  <c r="B237" i="23"/>
  <c r="B252" i="38" l="1"/>
  <c r="J249" i="14"/>
  <c r="J249" i="23"/>
  <c r="B238" i="23"/>
  <c r="B253" i="38" l="1"/>
  <c r="J250" i="14"/>
  <c r="J250" i="23"/>
  <c r="B239" i="23"/>
  <c r="B254" i="38" l="1"/>
  <c r="J251" i="14"/>
  <c r="J251" i="23"/>
  <c r="B240" i="23"/>
  <c r="B255" i="38" l="1"/>
  <c r="J252" i="14"/>
  <c r="J252" i="23"/>
  <c r="B241" i="23"/>
  <c r="B256" i="38" l="1"/>
  <c r="J253" i="14"/>
  <c r="J253" i="23"/>
  <c r="B242" i="23"/>
  <c r="B257" i="38" l="1"/>
  <c r="J254" i="14"/>
  <c r="J254" i="23"/>
  <c r="B243" i="23"/>
  <c r="B258" i="38" l="1"/>
  <c r="J255" i="14"/>
  <c r="J255" i="23"/>
  <c r="B244" i="23"/>
  <c r="B259" i="38" l="1"/>
  <c r="J256" i="14"/>
  <c r="J256" i="23"/>
  <c r="B245" i="23"/>
  <c r="B260" i="38" l="1"/>
  <c r="J257" i="14"/>
  <c r="J257" i="23"/>
  <c r="B246" i="23"/>
  <c r="B261" i="38" l="1"/>
  <c r="J258" i="14"/>
  <c r="J258" i="23"/>
  <c r="B247" i="23"/>
  <c r="B262" i="38" l="1"/>
  <c r="J259" i="14"/>
  <c r="J259" i="23"/>
  <c r="B248" i="23"/>
  <c r="B263" i="38" l="1"/>
  <c r="J260" i="14"/>
  <c r="J260" i="23"/>
  <c r="B249" i="23"/>
  <c r="B264" i="38" l="1"/>
  <c r="J261" i="14"/>
  <c r="J261" i="23"/>
  <c r="B250" i="23"/>
  <c r="B265" i="38" l="1"/>
  <c r="J262" i="14"/>
  <c r="J262" i="23"/>
  <c r="B251" i="23"/>
  <c r="B266" i="38" l="1"/>
  <c r="J263" i="14"/>
  <c r="J263" i="23"/>
  <c r="B252" i="23"/>
  <c r="B267" i="38" l="1"/>
  <c r="J264" i="14"/>
  <c r="J264" i="23"/>
  <c r="B253" i="23"/>
  <c r="B268" i="38" l="1"/>
  <c r="J265" i="14"/>
  <c r="J265" i="23"/>
  <c r="B254" i="23"/>
  <c r="B269" i="38" l="1"/>
  <c r="J266" i="14"/>
  <c r="J266" i="23"/>
  <c r="B255" i="23"/>
  <c r="B270" i="38" l="1"/>
  <c r="J267" i="14"/>
  <c r="J267" i="23"/>
  <c r="B256" i="23"/>
  <c r="B257" i="23" l="1"/>
  <c r="B258" i="23" l="1"/>
  <c r="B259" i="23" l="1"/>
  <c r="B260" i="23" l="1"/>
  <c r="B261" i="23" l="1"/>
  <c r="B262" i="23" l="1"/>
  <c r="B263" i="23" l="1"/>
  <c r="B264" i="23" l="1"/>
  <c r="B265" i="23" l="1"/>
  <c r="B266" i="23" l="1"/>
  <c r="B267" i="23" l="1"/>
  <c r="S32" i="3" l="1"/>
  <c r="S37" i="10" s="1"/>
  <c r="S36" i="3" l="1"/>
  <c r="S39" i="10" s="1"/>
  <c r="S35" i="3"/>
  <c r="R32" i="3"/>
  <c r="R37" i="10" s="1"/>
  <c r="D37" i="10" s="1"/>
  <c r="S37" i="3" l="1"/>
  <c r="S39" i="3" s="1"/>
  <c r="S60" i="3" s="1"/>
  <c r="S38" i="10"/>
  <c r="R35" i="3"/>
  <c r="R38" i="10" s="1"/>
  <c r="R36" i="3"/>
  <c r="D32" i="3"/>
  <c r="D39" i="24" s="1"/>
  <c r="D38" i="10" l="1"/>
  <c r="D36" i="3"/>
  <c r="R39" i="10"/>
  <c r="D39" i="10" s="1"/>
  <c r="D35" i="3"/>
  <c r="R37" i="3"/>
  <c r="R39" i="3" s="1"/>
  <c r="R60" i="3" s="1"/>
  <c r="D60" i="3" s="1"/>
  <c r="D34" i="24" s="1"/>
  <c r="D38" i="24" l="1"/>
  <c r="D22" i="7"/>
  <c r="D37" i="3"/>
  <c r="D23" i="7" l="1"/>
  <c r="D24" i="7" s="1"/>
  <c r="D42" i="24"/>
  <c r="D43" i="24" s="1"/>
  <c r="D39" i="3"/>
  <c r="D52" i="9" s="1"/>
  <c r="D25" i="7" l="1"/>
  <c r="F20" i="7" s="1"/>
  <c r="D44" i="24"/>
  <c r="V69" i="10"/>
  <c r="R69" i="10"/>
  <c r="N69" i="10"/>
  <c r="J69" i="10"/>
  <c r="F69" i="10"/>
  <c r="S68" i="10"/>
  <c r="O68" i="10"/>
  <c r="K68" i="10"/>
  <c r="G68" i="10"/>
  <c r="T67" i="10"/>
  <c r="P67" i="10"/>
  <c r="L67" i="10"/>
  <c r="H67" i="10"/>
  <c r="T43" i="10"/>
  <c r="P43" i="10"/>
  <c r="L43" i="10"/>
  <c r="H43" i="10"/>
  <c r="U42" i="10"/>
  <c r="Q42" i="10"/>
  <c r="M42" i="10"/>
  <c r="I42" i="10"/>
  <c r="V41" i="10"/>
  <c r="R41" i="10"/>
  <c r="N41" i="10"/>
  <c r="J41" i="10"/>
  <c r="F41" i="10"/>
  <c r="E41" i="10"/>
  <c r="U69" i="10"/>
  <c r="Q69" i="10"/>
  <c r="M69" i="10"/>
  <c r="I69" i="10"/>
  <c r="V68" i="10"/>
  <c r="R68" i="10"/>
  <c r="N68" i="10"/>
  <c r="J68" i="10"/>
  <c r="F68" i="10"/>
  <c r="S67" i="10"/>
  <c r="O67" i="10"/>
  <c r="K67" i="10"/>
  <c r="G67" i="10"/>
  <c r="S43" i="10"/>
  <c r="O43" i="10"/>
  <c r="K43" i="10"/>
  <c r="G43" i="10"/>
  <c r="T42" i="10"/>
  <c r="P42" i="10"/>
  <c r="L42" i="10"/>
  <c r="H42" i="10"/>
  <c r="U41" i="10"/>
  <c r="Q41" i="10"/>
  <c r="M41" i="10"/>
  <c r="I41" i="10"/>
  <c r="T69" i="10"/>
  <c r="P69" i="10"/>
  <c r="L69" i="10"/>
  <c r="H69" i="10"/>
  <c r="U68" i="10"/>
  <c r="Q68" i="10"/>
  <c r="M68" i="10"/>
  <c r="I68" i="10"/>
  <c r="V67" i="10"/>
  <c r="R67" i="10"/>
  <c r="N67" i="10"/>
  <c r="J67" i="10"/>
  <c r="F67" i="10"/>
  <c r="E69" i="10"/>
  <c r="V43" i="10"/>
  <c r="R43" i="10"/>
  <c r="N43" i="10"/>
  <c r="J43" i="10"/>
  <c r="F43" i="10"/>
  <c r="S42" i="10"/>
  <c r="O42" i="10"/>
  <c r="K42" i="10"/>
  <c r="G42" i="10"/>
  <c r="T41" i="10"/>
  <c r="P41" i="10"/>
  <c r="L41" i="10"/>
  <c r="H41" i="10"/>
  <c r="K69" i="10"/>
  <c r="L68" i="10"/>
  <c r="M67" i="10"/>
  <c r="E67" i="10"/>
  <c r="U43" i="10"/>
  <c r="V42" i="10"/>
  <c r="F42" i="10"/>
  <c r="G41" i="10"/>
  <c r="E43" i="10"/>
  <c r="Q67" i="10"/>
  <c r="K41" i="10"/>
  <c r="G69" i="10"/>
  <c r="H68" i="10"/>
  <c r="I67" i="10"/>
  <c r="Q43" i="10"/>
  <c r="R42" i="10"/>
  <c r="S41" i="10"/>
  <c r="E42" i="10"/>
  <c r="P68" i="10"/>
  <c r="I43" i="10"/>
  <c r="S69" i="10"/>
  <c r="T68" i="10"/>
  <c r="U67" i="10"/>
  <c r="E68" i="10"/>
  <c r="M43" i="10"/>
  <c r="N42" i="10"/>
  <c r="O41" i="10"/>
  <c r="O69" i="10"/>
  <c r="J42" i="10"/>
  <c r="P66" i="10"/>
  <c r="S40" i="10"/>
  <c r="G40" i="10"/>
  <c r="E66" i="10"/>
  <c r="U40" i="10"/>
  <c r="M40" i="10"/>
  <c r="T40" i="10"/>
  <c r="K66" i="10"/>
  <c r="I40" i="10"/>
  <c r="P40" i="10"/>
  <c r="S66" i="10"/>
  <c r="N66" i="10"/>
  <c r="V40" i="10"/>
  <c r="L66" i="10"/>
  <c r="F40" i="10"/>
  <c r="H66" i="10"/>
  <c r="N40" i="10"/>
  <c r="V66" i="10"/>
  <c r="L40" i="10"/>
  <c r="F66" i="10"/>
  <c r="Q40" i="10"/>
  <c r="H40" i="10"/>
  <c r="U66" i="10"/>
  <c r="M66" i="10"/>
  <c r="T66" i="10"/>
  <c r="K40" i="10"/>
  <c r="I66" i="10"/>
  <c r="G66" i="10"/>
  <c r="O40" i="10"/>
  <c r="J40" i="10"/>
  <c r="R40" i="10"/>
  <c r="Q66" i="10"/>
  <c r="E40" i="10"/>
  <c r="O66" i="10"/>
  <c r="J66" i="10"/>
  <c r="R66" i="10"/>
  <c r="D53" i="9"/>
  <c r="F21" i="7" l="1"/>
  <c r="F56" i="38"/>
  <c r="F60" i="38"/>
  <c r="F64" i="38"/>
  <c r="F68" i="38"/>
  <c r="F72" i="38"/>
  <c r="F76" i="38"/>
  <c r="F80" i="38"/>
  <c r="F84" i="38"/>
  <c r="F88" i="38"/>
  <c r="F92" i="38"/>
  <c r="F96" i="38"/>
  <c r="F100" i="38"/>
  <c r="F104" i="38"/>
  <c r="F108" i="38"/>
  <c r="F112" i="38"/>
  <c r="F116" i="38"/>
  <c r="F120" i="38"/>
  <c r="F124" i="38"/>
  <c r="F128" i="38"/>
  <c r="F132" i="38"/>
  <c r="F136" i="38"/>
  <c r="F140" i="38"/>
  <c r="F144" i="38"/>
  <c r="F148" i="38"/>
  <c r="F152" i="38"/>
  <c r="F156" i="38"/>
  <c r="F160" i="38"/>
  <c r="F164" i="38"/>
  <c r="F168" i="38"/>
  <c r="F172" i="38"/>
  <c r="F176" i="38"/>
  <c r="F180" i="38"/>
  <c r="F184" i="38"/>
  <c r="F188" i="38"/>
  <c r="F192" i="38"/>
  <c r="F196" i="38"/>
  <c r="F200" i="38"/>
  <c r="F204" i="38"/>
  <c r="F208" i="38"/>
  <c r="F212" i="38"/>
  <c r="F216" i="38"/>
  <c r="F220" i="38"/>
  <c r="F224" i="38"/>
  <c r="F228" i="38"/>
  <c r="F232" i="38"/>
  <c r="F236" i="38"/>
  <c r="F240" i="38"/>
  <c r="F244" i="38"/>
  <c r="F248" i="38"/>
  <c r="F252" i="38"/>
  <c r="F256" i="38"/>
  <c r="F260" i="38"/>
  <c r="F264" i="38"/>
  <c r="F268" i="38"/>
  <c r="F57" i="38"/>
  <c r="F61" i="38"/>
  <c r="F65" i="38"/>
  <c r="F69" i="38"/>
  <c r="F73" i="38"/>
  <c r="F77" i="38"/>
  <c r="F81" i="38"/>
  <c r="F85" i="38"/>
  <c r="F89" i="38"/>
  <c r="F93" i="38"/>
  <c r="F97" i="38"/>
  <c r="F101" i="38"/>
  <c r="F105" i="38"/>
  <c r="F109" i="38"/>
  <c r="F113" i="38"/>
  <c r="F117" i="38"/>
  <c r="F121" i="38"/>
  <c r="F125" i="38"/>
  <c r="F129" i="38"/>
  <c r="F133" i="38"/>
  <c r="F137" i="38"/>
  <c r="F141" i="38"/>
  <c r="F145" i="38"/>
  <c r="F149" i="38"/>
  <c r="F153" i="38"/>
  <c r="F157" i="38"/>
  <c r="F161" i="38"/>
  <c r="F165" i="38"/>
  <c r="F169" i="38"/>
  <c r="F19" i="7"/>
  <c r="F62" i="38"/>
  <c r="F70" i="38"/>
  <c r="F78" i="38"/>
  <c r="F86" i="38"/>
  <c r="F94" i="38"/>
  <c r="F102" i="38"/>
  <c r="F110" i="38"/>
  <c r="F118" i="38"/>
  <c r="F126" i="38"/>
  <c r="F134" i="38"/>
  <c r="F142" i="38"/>
  <c r="F150" i="38"/>
  <c r="F158" i="38"/>
  <c r="F166" i="38"/>
  <c r="F173" i="38"/>
  <c r="F178" i="38"/>
  <c r="F183" i="38"/>
  <c r="F189" i="38"/>
  <c r="F194" i="38"/>
  <c r="F199" i="38"/>
  <c r="F205" i="38"/>
  <c r="F210" i="38"/>
  <c r="F215" i="38"/>
  <c r="F221" i="38"/>
  <c r="F226" i="38"/>
  <c r="F231" i="38"/>
  <c r="F237" i="38"/>
  <c r="F242" i="38"/>
  <c r="F247" i="38"/>
  <c r="F253" i="38"/>
  <c r="F258" i="38"/>
  <c r="F263" i="38"/>
  <c r="F269" i="38"/>
  <c r="F270" i="38"/>
  <c r="F58" i="38"/>
  <c r="F66" i="38"/>
  <c r="F74" i="38"/>
  <c r="F82" i="38"/>
  <c r="F90" i="38"/>
  <c r="F98" i="38"/>
  <c r="F114" i="38"/>
  <c r="F122" i="38"/>
  <c r="F130" i="38"/>
  <c r="F146" i="38"/>
  <c r="F162" i="38"/>
  <c r="F175" i="38"/>
  <c r="F186" i="38"/>
  <c r="F197" i="38"/>
  <c r="F207" i="38"/>
  <c r="F223" i="38"/>
  <c r="F234" i="38"/>
  <c r="F245" i="38"/>
  <c r="F255" i="38"/>
  <c r="F266" i="38"/>
  <c r="F59" i="38"/>
  <c r="F75" i="38"/>
  <c r="F91" i="38"/>
  <c r="F99" i="38"/>
  <c r="F115" i="38"/>
  <c r="F131" i="38"/>
  <c r="F147" i="38"/>
  <c r="F163" i="38"/>
  <c r="F177" i="38"/>
  <c r="F187" i="38"/>
  <c r="F198" i="38"/>
  <c r="F209" i="38"/>
  <c r="F219" i="38"/>
  <c r="F230" i="38"/>
  <c r="F241" i="38"/>
  <c r="F246" i="38"/>
  <c r="F257" i="38"/>
  <c r="F267" i="38"/>
  <c r="F55" i="38"/>
  <c r="F63" i="38"/>
  <c r="F71" i="38"/>
  <c r="F79" i="38"/>
  <c r="F87" i="38"/>
  <c r="F95" i="38"/>
  <c r="F103" i="38"/>
  <c r="F111" i="38"/>
  <c r="F119" i="38"/>
  <c r="F127" i="38"/>
  <c r="F135" i="38"/>
  <c r="F143" i="38"/>
  <c r="F151" i="38"/>
  <c r="F159" i="38"/>
  <c r="F167" i="38"/>
  <c r="F174" i="38"/>
  <c r="F179" i="38"/>
  <c r="F185" i="38"/>
  <c r="F190" i="38"/>
  <c r="F195" i="38"/>
  <c r="F201" i="38"/>
  <c r="F206" i="38"/>
  <c r="F211" i="38"/>
  <c r="F217" i="38"/>
  <c r="F222" i="38"/>
  <c r="F227" i="38"/>
  <c r="F233" i="38"/>
  <c r="F238" i="38"/>
  <c r="F243" i="38"/>
  <c r="F249" i="38"/>
  <c r="F254" i="38"/>
  <c r="F259" i="38"/>
  <c r="F265" i="38"/>
  <c r="F106" i="38"/>
  <c r="F138" i="38"/>
  <c r="F154" i="38"/>
  <c r="F170" i="38"/>
  <c r="F181" i="38"/>
  <c r="F191" i="38"/>
  <c r="F202" i="38"/>
  <c r="F213" i="38"/>
  <c r="F218" i="38"/>
  <c r="F229" i="38"/>
  <c r="F239" i="38"/>
  <c r="F250" i="38"/>
  <c r="F261" i="38"/>
  <c r="F67" i="38"/>
  <c r="F83" i="38"/>
  <c r="F107" i="38"/>
  <c r="F123" i="38"/>
  <c r="F139" i="38"/>
  <c r="F155" i="38"/>
  <c r="F171" i="38"/>
  <c r="F182" i="38"/>
  <c r="F193" i="38"/>
  <c r="F203" i="38"/>
  <c r="F214" i="38"/>
  <c r="F225" i="38"/>
  <c r="F235" i="38"/>
  <c r="F251" i="38"/>
  <c r="F262" i="38"/>
  <c r="E55" i="38"/>
  <c r="E59" i="38"/>
  <c r="E63" i="38"/>
  <c r="E67" i="38"/>
  <c r="E71" i="38"/>
  <c r="E75" i="38"/>
  <c r="E79" i="38"/>
  <c r="E83" i="38"/>
  <c r="E87" i="38"/>
  <c r="E91" i="38"/>
  <c r="E95" i="38"/>
  <c r="E99" i="38"/>
  <c r="E103" i="38"/>
  <c r="E107" i="38"/>
  <c r="E111" i="38"/>
  <c r="E115" i="38"/>
  <c r="E119" i="38"/>
  <c r="E123" i="38"/>
  <c r="E127" i="38"/>
  <c r="E131" i="38"/>
  <c r="E135" i="38"/>
  <c r="E139" i="38"/>
  <c r="E143" i="38"/>
  <c r="E147" i="38"/>
  <c r="E151" i="38"/>
  <c r="E155" i="38"/>
  <c r="E159" i="38"/>
  <c r="E163" i="38"/>
  <c r="E167" i="38"/>
  <c r="E171" i="38"/>
  <c r="E175" i="38"/>
  <c r="E179" i="38"/>
  <c r="E183" i="38"/>
  <c r="E187" i="38"/>
  <c r="E191" i="38"/>
  <c r="E195" i="38"/>
  <c r="E199" i="38"/>
  <c r="E203" i="38"/>
  <c r="E207" i="38"/>
  <c r="E211" i="38"/>
  <c r="E215" i="38"/>
  <c r="E219" i="38"/>
  <c r="E223" i="38"/>
  <c r="E227" i="38"/>
  <c r="E231" i="38"/>
  <c r="E235" i="38"/>
  <c r="E239" i="38"/>
  <c r="E243" i="38"/>
  <c r="E247" i="38"/>
  <c r="E251" i="38"/>
  <c r="E255" i="38"/>
  <c r="E259" i="38"/>
  <c r="E263" i="38"/>
  <c r="E267" i="38"/>
  <c r="E113" i="38"/>
  <c r="E125" i="38"/>
  <c r="E137" i="38"/>
  <c r="E145" i="38"/>
  <c r="E157" i="38"/>
  <c r="E165" i="38"/>
  <c r="E173" i="38"/>
  <c r="E181" i="38"/>
  <c r="E189" i="38"/>
  <c r="E197" i="38"/>
  <c r="E205" i="38"/>
  <c r="E213" i="38"/>
  <c r="E221" i="38"/>
  <c r="E229" i="38"/>
  <c r="E241" i="38"/>
  <c r="E249" i="38"/>
  <c r="E261" i="38"/>
  <c r="E56" i="38"/>
  <c r="E60" i="38"/>
  <c r="E64" i="38"/>
  <c r="E68" i="38"/>
  <c r="E72" i="38"/>
  <c r="E76" i="38"/>
  <c r="E80" i="38"/>
  <c r="E84" i="38"/>
  <c r="E88" i="38"/>
  <c r="E92" i="38"/>
  <c r="E96" i="38"/>
  <c r="E100" i="38"/>
  <c r="E104" i="38"/>
  <c r="E108" i="38"/>
  <c r="E112" i="38"/>
  <c r="E116" i="38"/>
  <c r="E120" i="38"/>
  <c r="E124" i="38"/>
  <c r="E128" i="38"/>
  <c r="E132" i="38"/>
  <c r="E136" i="38"/>
  <c r="E140" i="38"/>
  <c r="E144" i="38"/>
  <c r="E148" i="38"/>
  <c r="E152" i="38"/>
  <c r="E156" i="38"/>
  <c r="E160" i="38"/>
  <c r="E164" i="38"/>
  <c r="E168" i="38"/>
  <c r="E172" i="38"/>
  <c r="E176" i="38"/>
  <c r="E180" i="38"/>
  <c r="E184" i="38"/>
  <c r="E188" i="38"/>
  <c r="E192" i="38"/>
  <c r="E196" i="38"/>
  <c r="E200" i="38"/>
  <c r="E204" i="38"/>
  <c r="E208" i="38"/>
  <c r="E212" i="38"/>
  <c r="E216" i="38"/>
  <c r="E220" i="38"/>
  <c r="E224" i="38"/>
  <c r="E228" i="38"/>
  <c r="E232" i="38"/>
  <c r="E236" i="38"/>
  <c r="E240" i="38"/>
  <c r="E244" i="38"/>
  <c r="E248" i="38"/>
  <c r="E252" i="38"/>
  <c r="E256" i="38"/>
  <c r="E260" i="38"/>
  <c r="E264" i="38"/>
  <c r="E268" i="38"/>
  <c r="E57" i="38"/>
  <c r="E61" i="38"/>
  <c r="E65" i="38"/>
  <c r="E69" i="38"/>
  <c r="E73" i="38"/>
  <c r="E77" i="38"/>
  <c r="E81" i="38"/>
  <c r="E85" i="38"/>
  <c r="E89" i="38"/>
  <c r="E93" i="38"/>
  <c r="E97" i="38"/>
  <c r="E101" i="38"/>
  <c r="E105" i="38"/>
  <c r="E109" i="38"/>
  <c r="E117" i="38"/>
  <c r="E121" i="38"/>
  <c r="E129" i="38"/>
  <c r="E133" i="38"/>
  <c r="E141" i="38"/>
  <c r="E153" i="38"/>
  <c r="E161" i="38"/>
  <c r="E169" i="38"/>
  <c r="E177" i="38"/>
  <c r="E185" i="38"/>
  <c r="E193" i="38"/>
  <c r="E201" i="38"/>
  <c r="E209" i="38"/>
  <c r="E217" i="38"/>
  <c r="E225" i="38"/>
  <c r="E237" i="38"/>
  <c r="E245" i="38"/>
  <c r="E149" i="38"/>
  <c r="E233" i="38"/>
  <c r="E253" i="38"/>
  <c r="E58" i="38"/>
  <c r="E74" i="38"/>
  <c r="E90" i="38"/>
  <c r="E106" i="38"/>
  <c r="E122" i="38"/>
  <c r="E138" i="38"/>
  <c r="E154" i="38"/>
  <c r="E170" i="38"/>
  <c r="E186" i="38"/>
  <c r="E202" i="38"/>
  <c r="E218" i="38"/>
  <c r="E234" i="38"/>
  <c r="E250" i="38"/>
  <c r="E262" i="38"/>
  <c r="E270" i="38"/>
  <c r="E78" i="38"/>
  <c r="E94" i="38"/>
  <c r="E110" i="38"/>
  <c r="E126" i="38"/>
  <c r="E142" i="38"/>
  <c r="E158" i="38"/>
  <c r="E174" i="38"/>
  <c r="E190" i="38"/>
  <c r="E206" i="38"/>
  <c r="E238" i="38"/>
  <c r="E254" i="38"/>
  <c r="E265" i="38"/>
  <c r="E82" i="38"/>
  <c r="E98" i="38"/>
  <c r="E130" i="38"/>
  <c r="E146" i="38"/>
  <c r="E178" i="38"/>
  <c r="E210" i="38"/>
  <c r="E226" i="38"/>
  <c r="E257" i="38"/>
  <c r="E70" i="38"/>
  <c r="E102" i="38"/>
  <c r="E134" i="38"/>
  <c r="E166" i="38"/>
  <c r="E182" i="38"/>
  <c r="E214" i="38"/>
  <c r="E246" i="38"/>
  <c r="E269" i="38"/>
  <c r="E62" i="38"/>
  <c r="E222" i="38"/>
  <c r="E66" i="38"/>
  <c r="E114" i="38"/>
  <c r="E162" i="38"/>
  <c r="E194" i="38"/>
  <c r="E242" i="38"/>
  <c r="E266" i="38"/>
  <c r="E86" i="38"/>
  <c r="E118" i="38"/>
  <c r="E150" i="38"/>
  <c r="E198" i="38"/>
  <c r="E230" i="38"/>
  <c r="E258" i="38"/>
  <c r="F23" i="7"/>
  <c r="F24" i="7"/>
  <c r="D20" i="9"/>
  <c r="F22" i="7"/>
  <c r="E73" i="10"/>
  <c r="F41" i="24"/>
  <c r="F42" i="24"/>
  <c r="F37" i="24"/>
  <c r="F34" i="24"/>
  <c r="F32" i="24"/>
  <c r="F33" i="24"/>
  <c r="F43" i="24"/>
  <c r="F39" i="24"/>
  <c r="F35" i="24"/>
  <c r="F40" i="24"/>
  <c r="F38" i="24"/>
  <c r="F36" i="24"/>
  <c r="D34" i="9"/>
  <c r="D47" i="9" s="1"/>
  <c r="M73" i="10"/>
  <c r="M70" i="10"/>
  <c r="M74" i="10"/>
  <c r="K74" i="10"/>
  <c r="K73" i="10"/>
  <c r="K70" i="10"/>
  <c r="E74" i="10"/>
  <c r="E70" i="10"/>
  <c r="D43" i="10"/>
  <c r="G73" i="10"/>
  <c r="G74" i="10"/>
  <c r="G70" i="10"/>
  <c r="N74" i="10"/>
  <c r="N73" i="10"/>
  <c r="N70" i="10"/>
  <c r="I74" i="10"/>
  <c r="I70" i="10"/>
  <c r="I73" i="10"/>
  <c r="L44" i="10"/>
  <c r="L47" i="10"/>
  <c r="L48" i="10"/>
  <c r="F44" i="10"/>
  <c r="F47" i="10"/>
  <c r="F48" i="10"/>
  <c r="S74" i="10"/>
  <c r="S73" i="10"/>
  <c r="S70" i="10"/>
  <c r="T47" i="10"/>
  <c r="T44" i="10"/>
  <c r="T48" i="10"/>
  <c r="G47" i="10"/>
  <c r="G44" i="10"/>
  <c r="G48" i="10"/>
  <c r="D67" i="10"/>
  <c r="D41" i="10"/>
  <c r="R73" i="10"/>
  <c r="R70" i="10"/>
  <c r="R74" i="10"/>
  <c r="H70" i="10"/>
  <c r="H74" i="10"/>
  <c r="H73" i="10"/>
  <c r="R47" i="10"/>
  <c r="R44" i="10"/>
  <c r="R48" i="10"/>
  <c r="O74" i="10"/>
  <c r="O73" i="10"/>
  <c r="O70" i="10"/>
  <c r="J47" i="10"/>
  <c r="J44" i="10"/>
  <c r="J48" i="10"/>
  <c r="K47" i="10"/>
  <c r="K44" i="10"/>
  <c r="K48" i="10"/>
  <c r="H44" i="10"/>
  <c r="H47" i="10"/>
  <c r="H48" i="10"/>
  <c r="V73" i="10"/>
  <c r="V74" i="10"/>
  <c r="V70" i="10"/>
  <c r="L70" i="10"/>
  <c r="L74" i="10"/>
  <c r="L73" i="10"/>
  <c r="P47" i="10"/>
  <c r="P44" i="10"/>
  <c r="P48" i="10"/>
  <c r="M47" i="10"/>
  <c r="M44" i="10"/>
  <c r="M48" i="10"/>
  <c r="S44" i="10"/>
  <c r="S48" i="10"/>
  <c r="S47" i="10"/>
  <c r="Q70" i="10"/>
  <c r="Q73" i="10"/>
  <c r="Q74" i="10"/>
  <c r="D66" i="10"/>
  <c r="F73" i="10"/>
  <c r="F70" i="10"/>
  <c r="F74" i="10"/>
  <c r="J73" i="10"/>
  <c r="J70" i="10"/>
  <c r="J74" i="10"/>
  <c r="U73" i="10"/>
  <c r="U74" i="10"/>
  <c r="U70" i="10"/>
  <c r="D40" i="10"/>
  <c r="E44" i="10"/>
  <c r="E47" i="10"/>
  <c r="E48" i="10"/>
  <c r="O44" i="10"/>
  <c r="O47" i="10"/>
  <c r="O86" i="10" s="1"/>
  <c r="O48" i="10"/>
  <c r="T73" i="10"/>
  <c r="T86" i="10" s="1"/>
  <c r="T74" i="10"/>
  <c r="T70" i="10"/>
  <c r="T84" i="10" s="1"/>
  <c r="Q47" i="10"/>
  <c r="Q44" i="10"/>
  <c r="Q48" i="10"/>
  <c r="N44" i="10"/>
  <c r="N47" i="10"/>
  <c r="N86" i="10" s="1"/>
  <c r="N48" i="10"/>
  <c r="V44" i="10"/>
  <c r="V47" i="10"/>
  <c r="V48" i="10"/>
  <c r="I44" i="10"/>
  <c r="I47" i="10"/>
  <c r="I48" i="10"/>
  <c r="U44" i="10"/>
  <c r="U47" i="10"/>
  <c r="U48" i="10"/>
  <c r="P74" i="10"/>
  <c r="P73" i="10"/>
  <c r="P70" i="10"/>
  <c r="P84" i="10" s="1"/>
  <c r="D42" i="10"/>
  <c r="D68" i="10"/>
  <c r="D69" i="10"/>
  <c r="F35" i="38" l="1"/>
  <c r="E35" i="38"/>
  <c r="F25" i="7"/>
  <c r="D48" i="9"/>
  <c r="F20" i="9"/>
  <c r="V75" i="10"/>
  <c r="F34" i="9"/>
  <c r="F44" i="24"/>
  <c r="M75" i="10"/>
  <c r="J84" i="10"/>
  <c r="P86" i="10"/>
  <c r="J86" i="10"/>
  <c r="L86" i="10"/>
  <c r="R75" i="10"/>
  <c r="R79" i="10" s="1"/>
  <c r="T49" i="10"/>
  <c r="T54" i="10" s="1"/>
  <c r="F75" i="10"/>
  <c r="F80" i="10" s="1"/>
  <c r="L49" i="10"/>
  <c r="L53" i="10" s="1"/>
  <c r="F84" i="10"/>
  <c r="U86" i="10"/>
  <c r="F86" i="10"/>
  <c r="L84" i="10"/>
  <c r="U49" i="10"/>
  <c r="U53" i="10" s="1"/>
  <c r="P87" i="10"/>
  <c r="P75" i="10"/>
  <c r="V49" i="10"/>
  <c r="V87" i="10"/>
  <c r="O49" i="10"/>
  <c r="E86" i="10"/>
  <c r="D47" i="10"/>
  <c r="U87" i="10"/>
  <c r="U75" i="10"/>
  <c r="V84" i="10"/>
  <c r="O84" i="10"/>
  <c r="H84" i="10"/>
  <c r="S84" i="10"/>
  <c r="N84" i="10"/>
  <c r="G87" i="10"/>
  <c r="G75" i="10"/>
  <c r="K37" i="11" a="1"/>
  <c r="D74" i="10"/>
  <c r="E75" i="10"/>
  <c r="K87" i="10"/>
  <c r="K75" i="10"/>
  <c r="Q87" i="10"/>
  <c r="Q75" i="10"/>
  <c r="V79" i="10"/>
  <c r="V80" i="10"/>
  <c r="J49" i="10"/>
  <c r="J87" i="10"/>
  <c r="D37" i="4" a="1"/>
  <c r="T53" i="10"/>
  <c r="S86" i="10"/>
  <c r="I86" i="10"/>
  <c r="G86" i="10"/>
  <c r="K37" i="4" a="1"/>
  <c r="D73" i="10"/>
  <c r="M80" i="10"/>
  <c r="M79" i="10"/>
  <c r="I49" i="10"/>
  <c r="I87" i="10"/>
  <c r="E84" i="10"/>
  <c r="D44" i="10"/>
  <c r="Q49" i="10"/>
  <c r="T87" i="10"/>
  <c r="T88" i="10" s="1"/>
  <c r="T75" i="10"/>
  <c r="J75" i="10"/>
  <c r="Q86" i="10"/>
  <c r="P49" i="10"/>
  <c r="L87" i="10"/>
  <c r="L75" i="10"/>
  <c r="V86" i="10"/>
  <c r="K49" i="10"/>
  <c r="O87" i="10"/>
  <c r="O88" i="10" s="1"/>
  <c r="O75" i="10"/>
  <c r="H86" i="10"/>
  <c r="R84" i="10"/>
  <c r="G49" i="10"/>
  <c r="S75" i="10"/>
  <c r="I84" i="10"/>
  <c r="N87" i="10"/>
  <c r="N88" i="10" s="1"/>
  <c r="N75" i="10"/>
  <c r="K84" i="10"/>
  <c r="M84" i="10"/>
  <c r="S87" i="10"/>
  <c r="S49" i="10"/>
  <c r="N49" i="10"/>
  <c r="E87" i="10"/>
  <c r="D48" i="10"/>
  <c r="E49" i="10"/>
  <c r="U84" i="10"/>
  <c r="Q84" i="10"/>
  <c r="M49" i="10"/>
  <c r="M87" i="10"/>
  <c r="H49" i="10"/>
  <c r="D37" i="11" a="1"/>
  <c r="R87" i="10"/>
  <c r="R49" i="10"/>
  <c r="H87" i="10"/>
  <c r="H75" i="10"/>
  <c r="R86" i="10"/>
  <c r="F49" i="10"/>
  <c r="F87" i="10"/>
  <c r="I75" i="10"/>
  <c r="G84" i="10"/>
  <c r="D70" i="10"/>
  <c r="K86" i="10"/>
  <c r="M86" i="10"/>
  <c r="Q88" i="10" l="1"/>
  <c r="P88" i="10"/>
  <c r="J88" i="10"/>
  <c r="L54" i="10"/>
  <c r="L55" i="10" s="1"/>
  <c r="K88" i="10"/>
  <c r="R80" i="10"/>
  <c r="F79" i="10"/>
  <c r="F81" i="10" s="1"/>
  <c r="L88" i="10"/>
  <c r="T55" i="10"/>
  <c r="F88" i="10"/>
  <c r="U88" i="10"/>
  <c r="U54" i="10"/>
  <c r="U55" i="10" s="1"/>
  <c r="H88" i="10"/>
  <c r="S88" i="10"/>
  <c r="V81" i="10"/>
  <c r="G88" i="10"/>
  <c r="D87" i="10"/>
  <c r="R88" i="10"/>
  <c r="M53" i="10"/>
  <c r="M54" i="10"/>
  <c r="S53" i="10"/>
  <c r="S54" i="10"/>
  <c r="K54" i="10"/>
  <c r="K53" i="10"/>
  <c r="P53" i="10"/>
  <c r="P54" i="10"/>
  <c r="E79" i="10"/>
  <c r="E80" i="10"/>
  <c r="D75" i="10"/>
  <c r="V88" i="10"/>
  <c r="N80" i="10"/>
  <c r="N79" i="10"/>
  <c r="I53" i="10"/>
  <c r="I54" i="10"/>
  <c r="K38" i="4"/>
  <c r="K42" i="4"/>
  <c r="K46" i="4"/>
  <c r="K50" i="4"/>
  <c r="K54" i="4"/>
  <c r="K39" i="4"/>
  <c r="K43" i="4"/>
  <c r="K47" i="4"/>
  <c r="K51" i="4"/>
  <c r="K40" i="4"/>
  <c r="K44" i="4"/>
  <c r="K48" i="4"/>
  <c r="K52" i="4"/>
  <c r="K45" i="4"/>
  <c r="K41" i="4"/>
  <c r="K49" i="4"/>
  <c r="K37" i="4"/>
  <c r="K53" i="4"/>
  <c r="D39" i="4"/>
  <c r="D47" i="4"/>
  <c r="D46" i="4"/>
  <c r="D54" i="4"/>
  <c r="D41" i="4"/>
  <c r="D43" i="4"/>
  <c r="D42" i="4"/>
  <c r="D45" i="4"/>
  <c r="D44" i="4"/>
  <c r="D52" i="4"/>
  <c r="D51" i="4"/>
  <c r="D53" i="4"/>
  <c r="D38" i="4"/>
  <c r="D37" i="4"/>
  <c r="D48" i="4"/>
  <c r="D50" i="4"/>
  <c r="D49" i="4"/>
  <c r="D40" i="4"/>
  <c r="E88" i="10"/>
  <c r="D86" i="10"/>
  <c r="V54" i="10"/>
  <c r="V53" i="10"/>
  <c r="I80" i="10"/>
  <c r="I79" i="10"/>
  <c r="H80" i="10"/>
  <c r="H79" i="10"/>
  <c r="Q54" i="10"/>
  <c r="Q53" i="10"/>
  <c r="O79" i="10"/>
  <c r="O80" i="10"/>
  <c r="J80" i="10"/>
  <c r="J79" i="10"/>
  <c r="K37" i="11"/>
  <c r="K41" i="11"/>
  <c r="K45" i="11"/>
  <c r="K49" i="11"/>
  <c r="K53" i="11"/>
  <c r="K38" i="11"/>
  <c r="K42" i="11"/>
  <c r="K46" i="11"/>
  <c r="K50" i="11"/>
  <c r="K54" i="11"/>
  <c r="K39" i="11"/>
  <c r="K43" i="11"/>
  <c r="K47" i="11"/>
  <c r="K51" i="11"/>
  <c r="K52" i="11"/>
  <c r="K48" i="11"/>
  <c r="K40" i="11"/>
  <c r="K44" i="11"/>
  <c r="U79" i="10"/>
  <c r="U80" i="10"/>
  <c r="O54" i="10"/>
  <c r="O53" i="10"/>
  <c r="P80" i="10"/>
  <c r="P79" i="10"/>
  <c r="D52" i="11"/>
  <c r="D50" i="11"/>
  <c r="D45" i="11"/>
  <c r="D47" i="11"/>
  <c r="D54" i="11"/>
  <c r="D51" i="11"/>
  <c r="D42" i="11"/>
  <c r="D39" i="11"/>
  <c r="D41" i="11"/>
  <c r="D40" i="11"/>
  <c r="D38" i="11"/>
  <c r="D49" i="11"/>
  <c r="D44" i="11"/>
  <c r="D37" i="11"/>
  <c r="D48" i="11"/>
  <c r="D43" i="11"/>
  <c r="D53" i="11"/>
  <c r="D46" i="11"/>
  <c r="H54" i="10"/>
  <c r="H53" i="10"/>
  <c r="S80" i="10"/>
  <c r="S79" i="10"/>
  <c r="L79" i="10"/>
  <c r="L80" i="10"/>
  <c r="K80" i="10"/>
  <c r="K79" i="10"/>
  <c r="F53" i="10"/>
  <c r="F54" i="10"/>
  <c r="R53" i="10"/>
  <c r="R54" i="10"/>
  <c r="M88" i="10"/>
  <c r="D49" i="10"/>
  <c r="E53" i="10"/>
  <c r="E54" i="10"/>
  <c r="N54" i="10"/>
  <c r="N53" i="10"/>
  <c r="G53" i="10"/>
  <c r="G54" i="10"/>
  <c r="T79" i="10"/>
  <c r="T80" i="10"/>
  <c r="D84" i="10"/>
  <c r="M81" i="10"/>
  <c r="I88" i="10"/>
  <c r="R81" i="10"/>
  <c r="J53" i="10"/>
  <c r="J54" i="10"/>
  <c r="Q80" i="10"/>
  <c r="Q79" i="10"/>
  <c r="G80" i="10"/>
  <c r="G79" i="10"/>
  <c r="M55" i="10" l="1"/>
  <c r="G81" i="10"/>
  <c r="J55" i="10"/>
  <c r="G55" i="10"/>
  <c r="E55" i="10"/>
  <c r="R55" i="10"/>
  <c r="S81" i="10"/>
  <c r="O81" i="10"/>
  <c r="I55" i="10"/>
  <c r="P55" i="10"/>
  <c r="Q81" i="10"/>
  <c r="T81" i="10"/>
  <c r="F55" i="10"/>
  <c r="L81" i="10"/>
  <c r="P81" i="10"/>
  <c r="U81" i="10"/>
  <c r="J81" i="10"/>
  <c r="D80" i="10"/>
  <c r="E81" i="10"/>
  <c r="D53" i="10"/>
  <c r="Q55" i="10"/>
  <c r="I81" i="10"/>
  <c r="D88" i="10"/>
  <c r="K56" i="4"/>
  <c r="M37" i="4"/>
  <c r="J38" i="4" s="1"/>
  <c r="N81" i="10"/>
  <c r="D79" i="10"/>
  <c r="K55" i="10"/>
  <c r="H55" i="10"/>
  <c r="D56" i="11"/>
  <c r="F37" i="11"/>
  <c r="C38" i="11" s="1"/>
  <c r="F37" i="4"/>
  <c r="C38" i="4" s="1"/>
  <c r="E38" i="4" s="1"/>
  <c r="D56" i="4"/>
  <c r="N55" i="10"/>
  <c r="K81" i="10"/>
  <c r="O55" i="10"/>
  <c r="K56" i="11"/>
  <c r="M37" i="11"/>
  <c r="J38" i="11" s="1"/>
  <c r="H81" i="10"/>
  <c r="V55" i="10"/>
  <c r="D54" i="10"/>
  <c r="S55" i="10"/>
  <c r="L38" i="4" l="1"/>
  <c r="M38" i="4" s="1"/>
  <c r="J39" i="4" s="1"/>
  <c r="L39" i="4" s="1"/>
  <c r="M39" i="4" s="1"/>
  <c r="J40" i="4" s="1"/>
  <c r="D55" i="10"/>
  <c r="E38" i="11"/>
  <c r="F38" i="11" s="1"/>
  <c r="C39" i="11" s="1"/>
  <c r="E39" i="11" s="1"/>
  <c r="F39" i="11" s="1"/>
  <c r="C40" i="11" s="1"/>
  <c r="E40" i="11" s="1"/>
  <c r="F40" i="11" s="1"/>
  <c r="D81" i="10"/>
  <c r="L38" i="11"/>
  <c r="M38" i="11" s="1"/>
  <c r="J39" i="11" s="1"/>
  <c r="L39" i="11" s="1"/>
  <c r="M39" i="11" s="1"/>
  <c r="J40" i="11" s="1"/>
  <c r="L40" i="11" s="1"/>
  <c r="M40" i="11" s="1"/>
  <c r="J41" i="11" s="1"/>
  <c r="L41" i="11" s="1"/>
  <c r="M41" i="11" s="1"/>
  <c r="J42" i="11" s="1"/>
  <c r="L42" i="11" s="1"/>
  <c r="M42" i="11" s="1"/>
  <c r="J43" i="11" s="1"/>
  <c r="L43" i="11" s="1"/>
  <c r="M43" i="11" s="1"/>
  <c r="J44" i="11" s="1"/>
  <c r="L44" i="11" s="1"/>
  <c r="M44" i="11" s="1"/>
  <c r="J45" i="11" s="1"/>
  <c r="L45" i="11" s="1"/>
  <c r="M45" i="11" s="1"/>
  <c r="J46" i="11" s="1"/>
  <c r="L46" i="11" s="1"/>
  <c r="M46" i="11" s="1"/>
  <c r="J47" i="11" s="1"/>
  <c r="L47" i="11" s="1"/>
  <c r="M47" i="11" s="1"/>
  <c r="J48" i="11" s="1"/>
  <c r="L48" i="11" s="1"/>
  <c r="M48" i="11" s="1"/>
  <c r="J49" i="11" s="1"/>
  <c r="L49" i="11" s="1"/>
  <c r="M49" i="11" s="1"/>
  <c r="J50" i="11" s="1"/>
  <c r="L50" i="11" s="1"/>
  <c r="M50" i="11" s="1"/>
  <c r="J51" i="11" s="1"/>
  <c r="L51" i="11" s="1"/>
  <c r="M51" i="11" s="1"/>
  <c r="J52" i="11" s="1"/>
  <c r="L52" i="11" s="1"/>
  <c r="M52" i="11" s="1"/>
  <c r="J53" i="11" s="1"/>
  <c r="L53" i="11" s="1"/>
  <c r="M53" i="11" s="1"/>
  <c r="J54" i="11" s="1"/>
  <c r="F38" i="4"/>
  <c r="C39" i="4" s="1"/>
  <c r="L54" i="11" l="1"/>
  <c r="L56" i="11" s="1"/>
  <c r="M56" i="11" s="1"/>
  <c r="O51" i="23" s="1"/>
  <c r="K52" i="23" s="1"/>
  <c r="L40" i="4"/>
  <c r="M40" i="4" s="1"/>
  <c r="J41" i="4" s="1"/>
  <c r="L41" i="4" s="1"/>
  <c r="M41" i="4" s="1"/>
  <c r="J42" i="4" s="1"/>
  <c r="L42" i="4" s="1"/>
  <c r="M42" i="4" s="1"/>
  <c r="J43" i="4" s="1"/>
  <c r="L43" i="4" s="1"/>
  <c r="M43" i="4" s="1"/>
  <c r="J44" i="4" s="1"/>
  <c r="L44" i="4" s="1"/>
  <c r="M44" i="4" s="1"/>
  <c r="J45" i="4" s="1"/>
  <c r="L45" i="4" s="1"/>
  <c r="M45" i="4" s="1"/>
  <c r="J46" i="4" s="1"/>
  <c r="L46" i="4" s="1"/>
  <c r="M46" i="4" s="1"/>
  <c r="J47" i="4" s="1"/>
  <c r="L47" i="4" s="1"/>
  <c r="M47" i="4" s="1"/>
  <c r="J48" i="4" s="1"/>
  <c r="L48" i="4" s="1"/>
  <c r="M48" i="4" s="1"/>
  <c r="J49" i="4" s="1"/>
  <c r="L49" i="4" s="1"/>
  <c r="M49" i="4" s="1"/>
  <c r="J50" i="4" s="1"/>
  <c r="L50" i="4" s="1"/>
  <c r="M50" i="4" s="1"/>
  <c r="J51" i="4" s="1"/>
  <c r="L51" i="4" s="1"/>
  <c r="M51" i="4" s="1"/>
  <c r="J52" i="4" s="1"/>
  <c r="L52" i="4" s="1"/>
  <c r="M52" i="4" s="1"/>
  <c r="J53" i="4" s="1"/>
  <c r="L53" i="4" s="1"/>
  <c r="M53" i="4" s="1"/>
  <c r="J54" i="4" s="1"/>
  <c r="C41" i="11"/>
  <c r="E41" i="11" s="1"/>
  <c r="F41" i="11" s="1"/>
  <c r="E39" i="4"/>
  <c r="M54" i="11" l="1"/>
  <c r="L54" i="4"/>
  <c r="L56" i="4" s="1"/>
  <c r="M56" i="4" s="1"/>
  <c r="O51" i="14" s="1"/>
  <c r="K52" i="14" s="1"/>
  <c r="L52" i="23"/>
  <c r="N52" i="23"/>
  <c r="F39" i="4"/>
  <c r="C40" i="4" s="1"/>
  <c r="E40" i="4" s="1"/>
  <c r="F40" i="4" s="1"/>
  <c r="C42" i="11"/>
  <c r="E42" i="11" s="1"/>
  <c r="F42" i="11" s="1"/>
  <c r="C43" i="11" s="1"/>
  <c r="M54" i="4" l="1"/>
  <c r="N53" i="23"/>
  <c r="N54" i="23" s="1"/>
  <c r="N55" i="23" s="1"/>
  <c r="N56" i="23" s="1"/>
  <c r="N57" i="23" s="1"/>
  <c r="N58" i="23" s="1"/>
  <c r="N59" i="23" s="1"/>
  <c r="N60" i="23" s="1"/>
  <c r="N61" i="23" s="1"/>
  <c r="N62" i="23" s="1"/>
  <c r="N63" i="23" s="1"/>
  <c r="N64" i="23" s="1"/>
  <c r="N65" i="23" s="1"/>
  <c r="N66" i="23" s="1"/>
  <c r="N67" i="23" s="1"/>
  <c r="N68" i="23" s="1"/>
  <c r="N69" i="23" s="1"/>
  <c r="N70" i="23" s="1"/>
  <c r="N71" i="23" s="1"/>
  <c r="N72" i="23" s="1"/>
  <c r="N73" i="23" s="1"/>
  <c r="N74" i="23" s="1"/>
  <c r="N75" i="23" s="1"/>
  <c r="N76" i="23" s="1"/>
  <c r="N77" i="23" s="1"/>
  <c r="N78" i="23" s="1"/>
  <c r="N79" i="23" s="1"/>
  <c r="N80" i="23" s="1"/>
  <c r="N81" i="23" s="1"/>
  <c r="N82" i="23" s="1"/>
  <c r="N83" i="23" s="1"/>
  <c r="N84" i="23" s="1"/>
  <c r="N85" i="23" s="1"/>
  <c r="N86" i="23" s="1"/>
  <c r="N87" i="23" s="1"/>
  <c r="N88" i="23" s="1"/>
  <c r="N89" i="23" s="1"/>
  <c r="N90" i="23" s="1"/>
  <c r="N91" i="23" s="1"/>
  <c r="N92" i="23" s="1"/>
  <c r="N93" i="23" s="1"/>
  <c r="N94" i="23" s="1"/>
  <c r="N95" i="23" s="1"/>
  <c r="N96" i="23" s="1"/>
  <c r="N97" i="23" s="1"/>
  <c r="N98" i="23" s="1"/>
  <c r="N99" i="23" s="1"/>
  <c r="N100" i="23" s="1"/>
  <c r="N101" i="23" s="1"/>
  <c r="N102" i="23" s="1"/>
  <c r="N103" i="23" s="1"/>
  <c r="N104" i="23" s="1"/>
  <c r="N105" i="23" s="1"/>
  <c r="N106" i="23" s="1"/>
  <c r="N107" i="23" s="1"/>
  <c r="N108" i="23" s="1"/>
  <c r="N109" i="23" s="1"/>
  <c r="N110" i="23" s="1"/>
  <c r="N111" i="23" s="1"/>
  <c r="N112" i="23" s="1"/>
  <c r="N113" i="23" s="1"/>
  <c r="N114" i="23" s="1"/>
  <c r="N115" i="23" s="1"/>
  <c r="N116" i="23" s="1"/>
  <c r="N117" i="23" s="1"/>
  <c r="N118" i="23" s="1"/>
  <c r="N119" i="23" s="1"/>
  <c r="N120" i="23" s="1"/>
  <c r="N121" i="23" s="1"/>
  <c r="N122" i="23" s="1"/>
  <c r="N123" i="23" s="1"/>
  <c r="N124" i="23" s="1"/>
  <c r="N125" i="23" s="1"/>
  <c r="N126" i="23" s="1"/>
  <c r="N127" i="23" s="1"/>
  <c r="N128" i="23" s="1"/>
  <c r="N129" i="23" s="1"/>
  <c r="N130" i="23" s="1"/>
  <c r="N131" i="23" s="1"/>
  <c r="N132" i="23" s="1"/>
  <c r="N133" i="23" s="1"/>
  <c r="N134" i="23" s="1"/>
  <c r="N135" i="23" s="1"/>
  <c r="N136" i="23" s="1"/>
  <c r="N137" i="23" s="1"/>
  <c r="N138" i="23" s="1"/>
  <c r="N139" i="23" s="1"/>
  <c r="N140" i="23" s="1"/>
  <c r="N141" i="23" s="1"/>
  <c r="N142" i="23" s="1"/>
  <c r="N143" i="23" s="1"/>
  <c r="N144" i="23" s="1"/>
  <c r="N145" i="23" s="1"/>
  <c r="N146" i="23" s="1"/>
  <c r="N147" i="23" s="1"/>
  <c r="N148" i="23" s="1"/>
  <c r="N149" i="23" s="1"/>
  <c r="N150" i="23" s="1"/>
  <c r="N151" i="23" s="1"/>
  <c r="N152" i="23" s="1"/>
  <c r="N153" i="23" s="1"/>
  <c r="N154" i="23" s="1"/>
  <c r="N155" i="23" s="1"/>
  <c r="N156" i="23" s="1"/>
  <c r="N157" i="23" s="1"/>
  <c r="N158" i="23" s="1"/>
  <c r="N159" i="23" s="1"/>
  <c r="N160" i="23" s="1"/>
  <c r="N161" i="23" s="1"/>
  <c r="N162" i="23" s="1"/>
  <c r="N163" i="23" s="1"/>
  <c r="N164" i="23" s="1"/>
  <c r="N165" i="23" s="1"/>
  <c r="M52" i="23"/>
  <c r="O52" i="23" s="1"/>
  <c r="K53" i="23" s="1"/>
  <c r="N52" i="14"/>
  <c r="L52" i="14"/>
  <c r="C41" i="4"/>
  <c r="E41" i="4" s="1"/>
  <c r="E43" i="11"/>
  <c r="F43" i="11" s="1"/>
  <c r="M52" i="14" l="1"/>
  <c r="N53" i="14"/>
  <c r="L53" i="23"/>
  <c r="M53" i="23" s="1"/>
  <c r="O53" i="23" s="1"/>
  <c r="K54" i="23" s="1"/>
  <c r="M28" i="23"/>
  <c r="D31" i="9" s="1"/>
  <c r="N166" i="23"/>
  <c r="N167" i="23" s="1"/>
  <c r="N168" i="23" s="1"/>
  <c r="N169" i="23" s="1"/>
  <c r="N170" i="23" s="1"/>
  <c r="N171" i="23" s="1"/>
  <c r="N172" i="23" s="1"/>
  <c r="N173" i="23" s="1"/>
  <c r="N174" i="23" s="1"/>
  <c r="N175" i="23" s="1"/>
  <c r="N176" i="23" s="1"/>
  <c r="N177" i="23" s="1"/>
  <c r="N178" i="23" s="1"/>
  <c r="N179" i="23" s="1"/>
  <c r="N180" i="23" s="1"/>
  <c r="N181" i="23" s="1"/>
  <c r="N182" i="23" s="1"/>
  <c r="N183" i="23" s="1"/>
  <c r="N184" i="23" s="1"/>
  <c r="N185" i="23" s="1"/>
  <c r="N186" i="23" s="1"/>
  <c r="N187" i="23" s="1"/>
  <c r="N188" i="23" s="1"/>
  <c r="N189" i="23" s="1"/>
  <c r="N190" i="23" s="1"/>
  <c r="N191" i="23" s="1"/>
  <c r="N192" i="23" s="1"/>
  <c r="F41" i="4"/>
  <c r="C44" i="11"/>
  <c r="F31" i="9" l="1"/>
  <c r="N54" i="14"/>
  <c r="N193" i="23"/>
  <c r="O52" i="14"/>
  <c r="K53" i="14" s="1"/>
  <c r="L54" i="23"/>
  <c r="M54" i="23" s="1"/>
  <c r="O54" i="23" s="1"/>
  <c r="K55" i="23" s="1"/>
  <c r="C42" i="4"/>
  <c r="E44" i="11"/>
  <c r="F44" i="11" s="1"/>
  <c r="C45" i="11" s="1"/>
  <c r="L55" i="23" l="1"/>
  <c r="M55" i="23" s="1"/>
  <c r="O55" i="23" s="1"/>
  <c r="K56" i="23" s="1"/>
  <c r="N194" i="23"/>
  <c r="L53" i="14"/>
  <c r="N55" i="14"/>
  <c r="E42" i="4"/>
  <c r="F42" i="4" s="1"/>
  <c r="E45" i="11"/>
  <c r="F45" i="11" s="1"/>
  <c r="N195" i="23" l="1"/>
  <c r="N56" i="14"/>
  <c r="L56" i="23"/>
  <c r="M56" i="23" s="1"/>
  <c r="O56" i="23" s="1"/>
  <c r="K57" i="23" s="1"/>
  <c r="M53" i="14"/>
  <c r="C43" i="4"/>
  <c r="C46" i="11"/>
  <c r="E46" i="11" s="1"/>
  <c r="F46" i="11" s="1"/>
  <c r="C47" i="11" s="1"/>
  <c r="E47" i="11" s="1"/>
  <c r="F47" i="11" s="1"/>
  <c r="C48" i="11" s="1"/>
  <c r="E48" i="11" s="1"/>
  <c r="F48" i="11" s="1"/>
  <c r="C49" i="11" s="1"/>
  <c r="E49" i="11" s="1"/>
  <c r="F49" i="11" s="1"/>
  <c r="C50" i="11" s="1"/>
  <c r="E50" i="11" s="1"/>
  <c r="F50" i="11" s="1"/>
  <c r="C51" i="11" s="1"/>
  <c r="E51" i="11" s="1"/>
  <c r="F51" i="11" s="1"/>
  <c r="C52" i="11" s="1"/>
  <c r="N57" i="14" l="1"/>
  <c r="L57" i="23"/>
  <c r="M57" i="23" s="1"/>
  <c r="O57" i="23" s="1"/>
  <c r="K58" i="23" s="1"/>
  <c r="L58" i="23" s="1"/>
  <c r="M58" i="23" s="1"/>
  <c r="O58" i="23" s="1"/>
  <c r="K59" i="23" s="1"/>
  <c r="L59" i="23" s="1"/>
  <c r="M59" i="23" s="1"/>
  <c r="O59" i="23" s="1"/>
  <c r="K60" i="23" s="1"/>
  <c r="O53" i="14"/>
  <c r="K54" i="14" s="1"/>
  <c r="N196" i="23"/>
  <c r="E43" i="4"/>
  <c r="F43" i="4" s="1"/>
  <c r="E52" i="11"/>
  <c r="F52" i="11" s="1"/>
  <c r="C53" i="11" s="1"/>
  <c r="N197" i="23" l="1"/>
  <c r="N198" i="23" s="1"/>
  <c r="N199" i="23" s="1"/>
  <c r="N200" i="23" s="1"/>
  <c r="N201" i="23" s="1"/>
  <c r="N202" i="23" s="1"/>
  <c r="N203" i="23" s="1"/>
  <c r="N204" i="23" s="1"/>
  <c r="N205" i="23" s="1"/>
  <c r="N206" i="23" s="1"/>
  <c r="N207" i="23" s="1"/>
  <c r="N208" i="23" s="1"/>
  <c r="N209" i="23" s="1"/>
  <c r="N210" i="23" s="1"/>
  <c r="N211" i="23" s="1"/>
  <c r="N212" i="23" s="1"/>
  <c r="N213" i="23" s="1"/>
  <c r="N214" i="23" s="1"/>
  <c r="N215" i="23" s="1"/>
  <c r="N216" i="23" s="1"/>
  <c r="N217" i="23" s="1"/>
  <c r="N218" i="23" s="1"/>
  <c r="N219" i="23" s="1"/>
  <c r="N220" i="23" s="1"/>
  <c r="N221" i="23" s="1"/>
  <c r="N222" i="23" s="1"/>
  <c r="N223" i="23" s="1"/>
  <c r="N224" i="23" s="1"/>
  <c r="N225" i="23" s="1"/>
  <c r="N226" i="23" s="1"/>
  <c r="N227" i="23" s="1"/>
  <c r="N228" i="23" s="1"/>
  <c r="N229" i="23" s="1"/>
  <c r="N230" i="23" s="1"/>
  <c r="N231" i="23" s="1"/>
  <c r="N232" i="23" s="1"/>
  <c r="N233" i="23" s="1"/>
  <c r="N234" i="23" s="1"/>
  <c r="N235" i="23" s="1"/>
  <c r="N236" i="23" s="1"/>
  <c r="N237" i="23" s="1"/>
  <c r="N238" i="23" s="1"/>
  <c r="N239" i="23" s="1"/>
  <c r="N240" i="23" s="1"/>
  <c r="N241" i="23" s="1"/>
  <c r="N242" i="23" s="1"/>
  <c r="N243" i="23" s="1"/>
  <c r="N244" i="23" s="1"/>
  <c r="N245" i="23" s="1"/>
  <c r="N246" i="23" s="1"/>
  <c r="N247" i="23" s="1"/>
  <c r="N248" i="23" s="1"/>
  <c r="N249" i="23" s="1"/>
  <c r="N250" i="23" s="1"/>
  <c r="N251" i="23" s="1"/>
  <c r="N252" i="23" s="1"/>
  <c r="N253" i="23" s="1"/>
  <c r="N254" i="23" s="1"/>
  <c r="N255" i="23" s="1"/>
  <c r="N256" i="23" s="1"/>
  <c r="N257" i="23" s="1"/>
  <c r="N258" i="23" s="1"/>
  <c r="N259" i="23" s="1"/>
  <c r="N260" i="23" s="1"/>
  <c r="N261" i="23" s="1"/>
  <c r="N262" i="23" s="1"/>
  <c r="N263" i="23" s="1"/>
  <c r="N264" i="23" s="1"/>
  <c r="N265" i="23" s="1"/>
  <c r="N266" i="23" s="1"/>
  <c r="N267" i="23" s="1"/>
  <c r="N32" i="23" s="1"/>
  <c r="N58" i="14"/>
  <c r="L60" i="23"/>
  <c r="M60" i="23" s="1"/>
  <c r="O60" i="23" s="1"/>
  <c r="K61" i="23" s="1"/>
  <c r="L54" i="14"/>
  <c r="C44" i="4"/>
  <c r="E53" i="11"/>
  <c r="L61" i="23" l="1"/>
  <c r="M61" i="23" s="1"/>
  <c r="O61" i="23" s="1"/>
  <c r="K62" i="23" s="1"/>
  <c r="N59" i="14"/>
  <c r="M54" i="14"/>
  <c r="E44" i="4"/>
  <c r="F44" i="4" s="1"/>
  <c r="L62" i="23" l="1"/>
  <c r="M62" i="23" s="1"/>
  <c r="O62" i="23" s="1"/>
  <c r="K63" i="23" s="1"/>
  <c r="N60" i="14"/>
  <c r="O54" i="14"/>
  <c r="K55" i="14" s="1"/>
  <c r="C45" i="4"/>
  <c r="F53" i="11"/>
  <c r="L63" i="23" l="1"/>
  <c r="M63" i="23" s="1"/>
  <c r="O63" i="23" s="1"/>
  <c r="K64" i="23" s="1"/>
  <c r="N61" i="14"/>
  <c r="L55" i="14"/>
  <c r="E45" i="4"/>
  <c r="F45" i="4" s="1"/>
  <c r="C54" i="11"/>
  <c r="E54" i="11" s="1"/>
  <c r="N62" i="14" l="1"/>
  <c r="L64" i="23"/>
  <c r="M64" i="23" s="1"/>
  <c r="O64" i="23" s="1"/>
  <c r="K65" i="23" s="1"/>
  <c r="M55" i="14"/>
  <c r="C46" i="4"/>
  <c r="F54" i="11"/>
  <c r="N63" i="14" l="1"/>
  <c r="L65" i="23"/>
  <c r="M65" i="23" s="1"/>
  <c r="O65" i="23" s="1"/>
  <c r="K66" i="23" s="1"/>
  <c r="L66" i="23" s="1"/>
  <c r="M66" i="23" s="1"/>
  <c r="O66" i="23" s="1"/>
  <c r="K67" i="23" s="1"/>
  <c r="O55" i="14"/>
  <c r="K56" i="14" s="1"/>
  <c r="E46" i="4"/>
  <c r="F46" i="4" s="1"/>
  <c r="L67" i="23" l="1"/>
  <c r="M67" i="23" s="1"/>
  <c r="O67" i="23" s="1"/>
  <c r="K68" i="23" s="1"/>
  <c r="N64" i="14"/>
  <c r="L56" i="14"/>
  <c r="M56" i="14" s="1"/>
  <c r="O56" i="14" s="1"/>
  <c r="K57" i="14" s="1"/>
  <c r="C47" i="4"/>
  <c r="N65" i="14" l="1"/>
  <c r="L68" i="23"/>
  <c r="M68" i="23" s="1"/>
  <c r="O68" i="23" s="1"/>
  <c r="K69" i="23" s="1"/>
  <c r="L69" i="23" s="1"/>
  <c r="M69" i="23" s="1"/>
  <c r="O69" i="23" s="1"/>
  <c r="K70" i="23" s="1"/>
  <c r="L57" i="14"/>
  <c r="M57" i="14" s="1"/>
  <c r="O57" i="14" s="1"/>
  <c r="K58" i="14" s="1"/>
  <c r="E47" i="4"/>
  <c r="F47" i="4" s="1"/>
  <c r="L70" i="23" l="1"/>
  <c r="M70" i="23" s="1"/>
  <c r="O70" i="23" s="1"/>
  <c r="K71" i="23" s="1"/>
  <c r="L71" i="23" s="1"/>
  <c r="M71" i="23" s="1"/>
  <c r="O71" i="23" s="1"/>
  <c r="K72" i="23" s="1"/>
  <c r="L72" i="23" s="1"/>
  <c r="M72" i="23" s="1"/>
  <c r="O72" i="23" s="1"/>
  <c r="K73" i="23" s="1"/>
  <c r="N66" i="14"/>
  <c r="L58" i="14"/>
  <c r="M58" i="14" s="1"/>
  <c r="O58" i="14" s="1"/>
  <c r="K59" i="14" s="1"/>
  <c r="L59" i="14" s="1"/>
  <c r="M59" i="14" s="1"/>
  <c r="O59" i="14" s="1"/>
  <c r="K60" i="14" s="1"/>
  <c r="C48" i="4"/>
  <c r="E56" i="11"/>
  <c r="F56" i="11" s="1"/>
  <c r="N67" i="14" l="1"/>
  <c r="L73" i="23"/>
  <c r="M73" i="23" s="1"/>
  <c r="O73" i="23" s="1"/>
  <c r="K74" i="23" s="1"/>
  <c r="L74" i="23" s="1"/>
  <c r="M74" i="23" s="1"/>
  <c r="O74" i="23" s="1"/>
  <c r="K75" i="23" s="1"/>
  <c r="L75" i="23" s="1"/>
  <c r="M75" i="23" s="1"/>
  <c r="O75" i="23" s="1"/>
  <c r="K76" i="23" s="1"/>
  <c r="L76" i="23" s="1"/>
  <c r="M76" i="23" s="1"/>
  <c r="O76" i="23" s="1"/>
  <c r="K77" i="23" s="1"/>
  <c r="G51" i="23"/>
  <c r="C52" i="23" s="1"/>
  <c r="L60" i="14"/>
  <c r="M60" i="14" s="1"/>
  <c r="O60" i="14" s="1"/>
  <c r="K61" i="14" s="1"/>
  <c r="E48" i="4"/>
  <c r="F48" i="4" s="1"/>
  <c r="D52" i="23" l="1"/>
  <c r="F52" i="23"/>
  <c r="Q52" i="23" s="1"/>
  <c r="C55" i="38" s="1"/>
  <c r="L61" i="14"/>
  <c r="M61" i="14" s="1"/>
  <c r="O61" i="14" s="1"/>
  <c r="K62" i="14" s="1"/>
  <c r="L77" i="23"/>
  <c r="M77" i="23" s="1"/>
  <c r="O77" i="23" s="1"/>
  <c r="K78" i="23" s="1"/>
  <c r="L78" i="23" s="1"/>
  <c r="M78" i="23" s="1"/>
  <c r="O78" i="23" s="1"/>
  <c r="K79" i="23" s="1"/>
  <c r="L79" i="23" s="1"/>
  <c r="M79" i="23" s="1"/>
  <c r="O79" i="23" s="1"/>
  <c r="K80" i="23" s="1"/>
  <c r="N68" i="14"/>
  <c r="C49" i="4"/>
  <c r="F53" i="23" l="1"/>
  <c r="F54" i="23" s="1"/>
  <c r="Q54" i="23" s="1"/>
  <c r="C57" i="38" s="1"/>
  <c r="E52" i="23"/>
  <c r="G52" i="23" s="1"/>
  <c r="C53" i="23" s="1"/>
  <c r="D53" i="23" s="1"/>
  <c r="E53" i="23" s="1"/>
  <c r="G53" i="23" s="1"/>
  <c r="C54" i="23" s="1"/>
  <c r="L80" i="23"/>
  <c r="M80" i="23" s="1"/>
  <c r="O80" i="23" s="1"/>
  <c r="K81" i="23" s="1"/>
  <c r="N69" i="14"/>
  <c r="L62" i="14"/>
  <c r="M62" i="14" s="1"/>
  <c r="O62" i="14" s="1"/>
  <c r="K63" i="14" s="1"/>
  <c r="E49" i="4"/>
  <c r="F49" i="4" s="1"/>
  <c r="Q53" i="23" l="1"/>
  <c r="C56" i="38" s="1"/>
  <c r="F55" i="23"/>
  <c r="Q55" i="23" s="1"/>
  <c r="C58" i="38" s="1"/>
  <c r="L63" i="14"/>
  <c r="M63" i="14" s="1"/>
  <c r="O63" i="14" s="1"/>
  <c r="K64" i="14" s="1"/>
  <c r="D54" i="23"/>
  <c r="E54" i="23" s="1"/>
  <c r="G54" i="23" s="1"/>
  <c r="C55" i="23" s="1"/>
  <c r="D55" i="23" s="1"/>
  <c r="E55" i="23" s="1"/>
  <c r="G55" i="23" s="1"/>
  <c r="C56" i="23" s="1"/>
  <c r="L81" i="23"/>
  <c r="M81" i="23" s="1"/>
  <c r="O81" i="23" s="1"/>
  <c r="K82" i="23" s="1"/>
  <c r="L82" i="23" s="1"/>
  <c r="M82" i="23" s="1"/>
  <c r="O82" i="23" s="1"/>
  <c r="K83" i="23" s="1"/>
  <c r="N70" i="14"/>
  <c r="C50" i="4"/>
  <c r="F56" i="23"/>
  <c r="L83" i="23" l="1"/>
  <c r="M83" i="23" s="1"/>
  <c r="O83" i="23" s="1"/>
  <c r="K84" i="23" s="1"/>
  <c r="N71" i="14"/>
  <c r="L64" i="14"/>
  <c r="M64" i="14" s="1"/>
  <c r="O64" i="14" s="1"/>
  <c r="K65" i="14" s="1"/>
  <c r="F57" i="23"/>
  <c r="Q56" i="23"/>
  <c r="C59" i="38" s="1"/>
  <c r="E50" i="4"/>
  <c r="F50" i="4" s="1"/>
  <c r="D56" i="23"/>
  <c r="E56" i="23" s="1"/>
  <c r="G56" i="23" s="1"/>
  <c r="C57" i="23" s="1"/>
  <c r="N72" i="14" l="1"/>
  <c r="D57" i="23"/>
  <c r="E57" i="23" s="1"/>
  <c r="G57" i="23" s="1"/>
  <c r="C58" i="23" s="1"/>
  <c r="L84" i="23"/>
  <c r="M84" i="23" s="1"/>
  <c r="O84" i="23" s="1"/>
  <c r="K85" i="23" s="1"/>
  <c r="L65" i="14"/>
  <c r="M65" i="14" s="1"/>
  <c r="O65" i="14" s="1"/>
  <c r="K66" i="14" s="1"/>
  <c r="F58" i="23"/>
  <c r="Q57" i="23"/>
  <c r="C60" i="38" s="1"/>
  <c r="C51" i="4"/>
  <c r="D58" i="23" l="1"/>
  <c r="L85" i="23"/>
  <c r="M85" i="23" s="1"/>
  <c r="O85" i="23" s="1"/>
  <c r="K86" i="23" s="1"/>
  <c r="L66" i="14"/>
  <c r="M66" i="14" s="1"/>
  <c r="O66" i="14" s="1"/>
  <c r="K67" i="14" s="1"/>
  <c r="N73" i="14"/>
  <c r="F59" i="23"/>
  <c r="Q58" i="23"/>
  <c r="C61" i="38" s="1"/>
  <c r="E58" i="23"/>
  <c r="G58" i="23" s="1"/>
  <c r="C59" i="23" s="1"/>
  <c r="E51" i="4"/>
  <c r="F51" i="4" s="1"/>
  <c r="L86" i="23" l="1"/>
  <c r="M86" i="23" s="1"/>
  <c r="O86" i="23" s="1"/>
  <c r="K87" i="23" s="1"/>
  <c r="N74" i="14"/>
  <c r="D59" i="23"/>
  <c r="E59" i="23" s="1"/>
  <c r="G59" i="23" s="1"/>
  <c r="C60" i="23" s="1"/>
  <c r="L67" i="14"/>
  <c r="M67" i="14" s="1"/>
  <c r="O67" i="14" s="1"/>
  <c r="K68" i="14" s="1"/>
  <c r="F60" i="23"/>
  <c r="Q59" i="23"/>
  <c r="C62" i="38" s="1"/>
  <c r="C52" i="4"/>
  <c r="N75" i="14" l="1"/>
  <c r="D60" i="23"/>
  <c r="E60" i="23" s="1"/>
  <c r="L68" i="14"/>
  <c r="M68" i="14" s="1"/>
  <c r="O68" i="14" s="1"/>
  <c r="K69" i="14" s="1"/>
  <c r="L87" i="23"/>
  <c r="M87" i="23" s="1"/>
  <c r="O87" i="23" s="1"/>
  <c r="K88" i="23" s="1"/>
  <c r="F61" i="23"/>
  <c r="Q60" i="23"/>
  <c r="C63" i="38" s="1"/>
  <c r="E52" i="4"/>
  <c r="G60" i="23" l="1"/>
  <c r="C61" i="23" s="1"/>
  <c r="L69" i="14"/>
  <c r="M69" i="14" s="1"/>
  <c r="O69" i="14" s="1"/>
  <c r="K70" i="14" s="1"/>
  <c r="N76" i="14"/>
  <c r="L88" i="23"/>
  <c r="M88" i="23" s="1"/>
  <c r="O88" i="23" s="1"/>
  <c r="K89" i="23" s="1"/>
  <c r="F62" i="23"/>
  <c r="Q61" i="23"/>
  <c r="C64" i="38" s="1"/>
  <c r="F52" i="4"/>
  <c r="C53" i="4" s="1"/>
  <c r="N77" i="14" l="1"/>
  <c r="L70" i="14"/>
  <c r="M70" i="14" s="1"/>
  <c r="O70" i="14" s="1"/>
  <c r="K71" i="14" s="1"/>
  <c r="L89" i="23"/>
  <c r="M89" i="23" s="1"/>
  <c r="O89" i="23" s="1"/>
  <c r="K90" i="23" s="1"/>
  <c r="L90" i="23" s="1"/>
  <c r="M90" i="23" s="1"/>
  <c r="O90" i="23" s="1"/>
  <c r="K91" i="23" s="1"/>
  <c r="L91" i="23" s="1"/>
  <c r="M91" i="23" s="1"/>
  <c r="O91" i="23" s="1"/>
  <c r="K92" i="23" s="1"/>
  <c r="D61" i="23"/>
  <c r="E61" i="23" s="1"/>
  <c r="G61" i="23" s="1"/>
  <c r="C62" i="23" s="1"/>
  <c r="Q62" i="23"/>
  <c r="C65" i="38" s="1"/>
  <c r="F63" i="23"/>
  <c r="E53" i="4"/>
  <c r="F53" i="4" s="1"/>
  <c r="L92" i="23" l="1"/>
  <c r="M92" i="23" s="1"/>
  <c r="O92" i="23" s="1"/>
  <c r="K93" i="23" s="1"/>
  <c r="L71" i="14"/>
  <c r="M71" i="14" s="1"/>
  <c r="O71" i="14" s="1"/>
  <c r="K72" i="14" s="1"/>
  <c r="N78" i="14"/>
  <c r="D62" i="23"/>
  <c r="E62" i="23" s="1"/>
  <c r="G62" i="23" s="1"/>
  <c r="C63" i="23" s="1"/>
  <c r="F64" i="23"/>
  <c r="Q63" i="23"/>
  <c r="C66" i="38" s="1"/>
  <c r="C54" i="4"/>
  <c r="L93" i="23" l="1"/>
  <c r="M93" i="23" s="1"/>
  <c r="O93" i="23" s="1"/>
  <c r="K94" i="23" s="1"/>
  <c r="L94" i="23" s="1"/>
  <c r="M94" i="23" s="1"/>
  <c r="O94" i="23" s="1"/>
  <c r="K95" i="23" s="1"/>
  <c r="L72" i="14"/>
  <c r="M72" i="14" s="1"/>
  <c r="O72" i="14" s="1"/>
  <c r="K73" i="14" s="1"/>
  <c r="N79" i="14"/>
  <c r="D63" i="23"/>
  <c r="E63" i="23" s="1"/>
  <c r="G63" i="23" s="1"/>
  <c r="C64" i="23" s="1"/>
  <c r="Q64" i="23"/>
  <c r="C67" i="38" s="1"/>
  <c r="F65" i="23"/>
  <c r="E54" i="4"/>
  <c r="L73" i="14" l="1"/>
  <c r="M73" i="14" s="1"/>
  <c r="O73" i="14" s="1"/>
  <c r="K74" i="14" s="1"/>
  <c r="L95" i="23"/>
  <c r="M95" i="23" s="1"/>
  <c r="O95" i="23" s="1"/>
  <c r="K96" i="23" s="1"/>
  <c r="D64" i="23"/>
  <c r="E64" i="23" s="1"/>
  <c r="G64" i="23" s="1"/>
  <c r="C65" i="23" s="1"/>
  <c r="N80" i="14"/>
  <c r="F66" i="23"/>
  <c r="Q65" i="23"/>
  <c r="C68" i="38" s="1"/>
  <c r="E56" i="4"/>
  <c r="F56" i="4" s="1"/>
  <c r="G51" i="14" s="1"/>
  <c r="C52" i="14" s="1"/>
  <c r="F54" i="4"/>
  <c r="L96" i="23" l="1"/>
  <c r="M96" i="23" s="1"/>
  <c r="O96" i="23" s="1"/>
  <c r="K97" i="23" s="1"/>
  <c r="D65" i="23"/>
  <c r="E65" i="23" s="1"/>
  <c r="G65" i="23" s="1"/>
  <c r="C66" i="23" s="1"/>
  <c r="L74" i="14"/>
  <c r="M74" i="14" s="1"/>
  <c r="O74" i="14" s="1"/>
  <c r="K75" i="14" s="1"/>
  <c r="N81" i="14"/>
  <c r="F67" i="23"/>
  <c r="Q66" i="23"/>
  <c r="C69" i="38" s="1"/>
  <c r="D52" i="14"/>
  <c r="F52" i="14"/>
  <c r="N82" i="14" l="1"/>
  <c r="D66" i="23"/>
  <c r="E66" i="23" s="1"/>
  <c r="G66" i="23" s="1"/>
  <c r="C67" i="23" s="1"/>
  <c r="L97" i="23"/>
  <c r="M97" i="23" s="1"/>
  <c r="O97" i="23" s="1"/>
  <c r="K98" i="23" s="1"/>
  <c r="Q52" i="14"/>
  <c r="D55" i="38" s="1"/>
  <c r="G55" i="38" s="1"/>
  <c r="L75" i="14"/>
  <c r="M75" i="14" s="1"/>
  <c r="O75" i="14" s="1"/>
  <c r="K76" i="14" s="1"/>
  <c r="F68" i="23"/>
  <c r="Q67" i="23"/>
  <c r="C70" i="38" s="1"/>
  <c r="E52" i="14"/>
  <c r="G52" i="14" s="1"/>
  <c r="C53" i="14" s="1"/>
  <c r="D53" i="14" s="1"/>
  <c r="F53" i="14"/>
  <c r="Q53" i="14" l="1"/>
  <c r="D56" i="38" s="1"/>
  <c r="G56" i="38" s="1"/>
  <c r="D67" i="23"/>
  <c r="E67" i="23" s="1"/>
  <c r="G67" i="23" s="1"/>
  <c r="C68" i="23" s="1"/>
  <c r="L76" i="14"/>
  <c r="M76" i="14" s="1"/>
  <c r="O76" i="14" s="1"/>
  <c r="K77" i="14" s="1"/>
  <c r="L77" i="14" s="1"/>
  <c r="M77" i="14" s="1"/>
  <c r="O77" i="14" s="1"/>
  <c r="K78" i="14" s="1"/>
  <c r="N83" i="14"/>
  <c r="L98" i="23"/>
  <c r="M98" i="23" s="1"/>
  <c r="O98" i="23" s="1"/>
  <c r="K99" i="23" s="1"/>
  <c r="F69" i="23"/>
  <c r="Q68" i="23"/>
  <c r="C71" i="38" s="1"/>
  <c r="F54" i="14"/>
  <c r="E53" i="14"/>
  <c r="G53" i="14" s="1"/>
  <c r="C54" i="14" s="1"/>
  <c r="D54" i="14" s="1"/>
  <c r="N84" i="14" l="1"/>
  <c r="D68" i="23"/>
  <c r="E68" i="23" s="1"/>
  <c r="G68" i="23" s="1"/>
  <c r="C69" i="23" s="1"/>
  <c r="F55" i="14"/>
  <c r="Q54" i="14"/>
  <c r="D57" i="38" s="1"/>
  <c r="G57" i="38" s="1"/>
  <c r="L78" i="14"/>
  <c r="M78" i="14" s="1"/>
  <c r="O78" i="14" s="1"/>
  <c r="K79" i="14" s="1"/>
  <c r="L99" i="23"/>
  <c r="M99" i="23" s="1"/>
  <c r="O99" i="23" s="1"/>
  <c r="K100" i="23" s="1"/>
  <c r="F70" i="23"/>
  <c r="Q69" i="23"/>
  <c r="C72" i="38" s="1"/>
  <c r="E54" i="14"/>
  <c r="G54" i="14" s="1"/>
  <c r="C55" i="14" s="1"/>
  <c r="D55" i="14" s="1"/>
  <c r="E55" i="14" l="1"/>
  <c r="G55" i="14" s="1"/>
  <c r="C56" i="14" s="1"/>
  <c r="D56" i="14" s="1"/>
  <c r="L79" i="14"/>
  <c r="M79" i="14" s="1"/>
  <c r="O79" i="14" s="1"/>
  <c r="K80" i="14" s="1"/>
  <c r="L80" i="14" s="1"/>
  <c r="M80" i="14" s="1"/>
  <c r="O80" i="14" s="1"/>
  <c r="K81" i="14" s="1"/>
  <c r="D69" i="23"/>
  <c r="E69" i="23" s="1"/>
  <c r="G69" i="23" s="1"/>
  <c r="C70" i="23" s="1"/>
  <c r="L100" i="23"/>
  <c r="M100" i="23" s="1"/>
  <c r="O100" i="23" s="1"/>
  <c r="K101" i="23" s="1"/>
  <c r="N85" i="14"/>
  <c r="F56" i="14"/>
  <c r="Q55" i="14"/>
  <c r="D58" i="38" s="1"/>
  <c r="G58" i="38" s="1"/>
  <c r="F71" i="23"/>
  <c r="Q70" i="23"/>
  <c r="C73" i="38" s="1"/>
  <c r="L101" i="23" l="1"/>
  <c r="M101" i="23" s="1"/>
  <c r="O101" i="23" s="1"/>
  <c r="K102" i="23" s="1"/>
  <c r="N86" i="14"/>
  <c r="F57" i="14"/>
  <c r="Q56" i="14"/>
  <c r="D59" i="38" s="1"/>
  <c r="G59" i="38" s="1"/>
  <c r="L81" i="14"/>
  <c r="M81" i="14" s="1"/>
  <c r="O81" i="14" s="1"/>
  <c r="K82" i="14" s="1"/>
  <c r="L82" i="14" s="1"/>
  <c r="M82" i="14" s="1"/>
  <c r="O82" i="14" s="1"/>
  <c r="K83" i="14" s="1"/>
  <c r="E56" i="14"/>
  <c r="G56" i="14" s="1"/>
  <c r="C57" i="14" s="1"/>
  <c r="D57" i="14" s="1"/>
  <c r="D70" i="23"/>
  <c r="E70" i="23" s="1"/>
  <c r="G70" i="23" s="1"/>
  <c r="C71" i="23" s="1"/>
  <c r="F72" i="23"/>
  <c r="Q71" i="23"/>
  <c r="C74" i="38" s="1"/>
  <c r="E57" i="14" l="1"/>
  <c r="G57" i="14" s="1"/>
  <c r="C58" i="14" s="1"/>
  <c r="D58" i="14" s="1"/>
  <c r="F58" i="14"/>
  <c r="Q57" i="14"/>
  <c r="D60" i="38" s="1"/>
  <c r="G60" i="38" s="1"/>
  <c r="L83" i="14"/>
  <c r="M83" i="14" s="1"/>
  <c r="O83" i="14" s="1"/>
  <c r="K84" i="14" s="1"/>
  <c r="L84" i="14" s="1"/>
  <c r="M84" i="14" s="1"/>
  <c r="O84" i="14" s="1"/>
  <c r="K85" i="14" s="1"/>
  <c r="N87" i="14"/>
  <c r="L102" i="23"/>
  <c r="M102" i="23" s="1"/>
  <c r="O102" i="23" s="1"/>
  <c r="K103" i="23" s="1"/>
  <c r="D71" i="23"/>
  <c r="E71" i="23" s="1"/>
  <c r="G71" i="23" s="1"/>
  <c r="C72" i="23" s="1"/>
  <c r="F73" i="23"/>
  <c r="Q72" i="23"/>
  <c r="C75" i="38" s="1"/>
  <c r="E58" i="14" l="1"/>
  <c r="G58" i="14" s="1"/>
  <c r="C59" i="14" s="1"/>
  <c r="D59" i="14" s="1"/>
  <c r="L103" i="23"/>
  <c r="M103" i="23" s="1"/>
  <c r="O103" i="23" s="1"/>
  <c r="K104" i="23" s="1"/>
  <c r="L85" i="14"/>
  <c r="M85" i="14" s="1"/>
  <c r="O85" i="14" s="1"/>
  <c r="K86" i="14" s="1"/>
  <c r="D72" i="23"/>
  <c r="E72" i="23" s="1"/>
  <c r="G72" i="23" s="1"/>
  <c r="C73" i="23" s="1"/>
  <c r="N88" i="14"/>
  <c r="F59" i="14"/>
  <c r="Q58" i="14"/>
  <c r="D61" i="38" s="1"/>
  <c r="G61" i="38" s="1"/>
  <c r="F74" i="23"/>
  <c r="Q73" i="23"/>
  <c r="C76" i="38" s="1"/>
  <c r="E59" i="14" l="1"/>
  <c r="G59" i="14" s="1"/>
  <c r="C60" i="14" s="1"/>
  <c r="D60" i="14" s="1"/>
  <c r="L86" i="14"/>
  <c r="M86" i="14" s="1"/>
  <c r="O86" i="14" s="1"/>
  <c r="K87" i="14" s="1"/>
  <c r="N89" i="14"/>
  <c r="L104" i="23"/>
  <c r="M104" i="23" s="1"/>
  <c r="O104" i="23" s="1"/>
  <c r="K105" i="23" s="1"/>
  <c r="F60" i="14"/>
  <c r="Q59" i="14"/>
  <c r="D62" i="38" s="1"/>
  <c r="G62" i="38" s="1"/>
  <c r="D73" i="23"/>
  <c r="E73" i="23" s="1"/>
  <c r="G73" i="23" s="1"/>
  <c r="C74" i="23" s="1"/>
  <c r="F75" i="23"/>
  <c r="Q74" i="23"/>
  <c r="C77" i="38" s="1"/>
  <c r="L105" i="23" l="1"/>
  <c r="M105" i="23" s="1"/>
  <c r="O105" i="23" s="1"/>
  <c r="K106" i="23" s="1"/>
  <c r="L87" i="14"/>
  <c r="M87" i="14" s="1"/>
  <c r="O87" i="14" s="1"/>
  <c r="K88" i="14" s="1"/>
  <c r="D74" i="23"/>
  <c r="E74" i="23" s="1"/>
  <c r="G74" i="23" s="1"/>
  <c r="C75" i="23" s="1"/>
  <c r="F61" i="14"/>
  <c r="Q60" i="14"/>
  <c r="D63" i="38" s="1"/>
  <c r="G63" i="38" s="1"/>
  <c r="N90" i="14"/>
  <c r="E60" i="14"/>
  <c r="G60" i="14" s="1"/>
  <c r="C61" i="14" s="1"/>
  <c r="D61" i="14" s="1"/>
  <c r="F76" i="23"/>
  <c r="Q75" i="23"/>
  <c r="C78" i="38" s="1"/>
  <c r="E61" i="14" l="1"/>
  <c r="G61" i="14" s="1"/>
  <c r="C62" i="14" s="1"/>
  <c r="D62" i="14" s="1"/>
  <c r="L88" i="14"/>
  <c r="M88" i="14" s="1"/>
  <c r="O88" i="14" s="1"/>
  <c r="K89" i="14" s="1"/>
  <c r="L89" i="14" s="1"/>
  <c r="M89" i="14" s="1"/>
  <c r="O89" i="14" s="1"/>
  <c r="K90" i="14" s="1"/>
  <c r="F62" i="14"/>
  <c r="Q61" i="14"/>
  <c r="D64" i="38" s="1"/>
  <c r="G64" i="38" s="1"/>
  <c r="L106" i="23"/>
  <c r="M106" i="23" s="1"/>
  <c r="O106" i="23" s="1"/>
  <c r="K107" i="23" s="1"/>
  <c r="N91" i="14"/>
  <c r="D75" i="23"/>
  <c r="E75" i="23" s="1"/>
  <c r="G75" i="23" s="1"/>
  <c r="C76" i="23" s="1"/>
  <c r="Q76" i="23"/>
  <c r="C79" i="38" s="1"/>
  <c r="F77" i="23"/>
  <c r="E62" i="14" l="1"/>
  <c r="G62" i="14" s="1"/>
  <c r="C63" i="14" s="1"/>
  <c r="D63" i="14" s="1"/>
  <c r="L107" i="23"/>
  <c r="M107" i="23" s="1"/>
  <c r="O107" i="23" s="1"/>
  <c r="K108" i="23" s="1"/>
  <c r="D76" i="23"/>
  <c r="E76" i="23" s="1"/>
  <c r="G76" i="23" s="1"/>
  <c r="C77" i="23" s="1"/>
  <c r="F63" i="14"/>
  <c r="Q62" i="14"/>
  <c r="D65" i="38" s="1"/>
  <c r="G65" i="38" s="1"/>
  <c r="L90" i="14"/>
  <c r="M90" i="14" s="1"/>
  <c r="O90" i="14" s="1"/>
  <c r="K91" i="14" s="1"/>
  <c r="N92" i="14"/>
  <c r="F78" i="23"/>
  <c r="Q77" i="23"/>
  <c r="C80" i="38" s="1"/>
  <c r="E63" i="14" l="1"/>
  <c r="G63" i="14" s="1"/>
  <c r="C64" i="14" s="1"/>
  <c r="D64" i="14" s="1"/>
  <c r="D77" i="23"/>
  <c r="E77" i="23" s="1"/>
  <c r="G77" i="23" s="1"/>
  <c r="C78" i="23" s="1"/>
  <c r="L108" i="23"/>
  <c r="M108" i="23" s="1"/>
  <c r="O108" i="23" s="1"/>
  <c r="K109" i="23" s="1"/>
  <c r="L91" i="14"/>
  <c r="M91" i="14" s="1"/>
  <c r="O91" i="14" s="1"/>
  <c r="K92" i="14" s="1"/>
  <c r="N93" i="14"/>
  <c r="F64" i="14"/>
  <c r="Q63" i="14"/>
  <c r="D66" i="38" s="1"/>
  <c r="G66" i="38" s="1"/>
  <c r="F79" i="23"/>
  <c r="Q78" i="23"/>
  <c r="C81" i="38" s="1"/>
  <c r="E64" i="14" l="1"/>
  <c r="G64" i="14" s="1"/>
  <c r="C65" i="14" s="1"/>
  <c r="D65" i="14" s="1"/>
  <c r="L109" i="23"/>
  <c r="M109" i="23" s="1"/>
  <c r="O109" i="23" s="1"/>
  <c r="K110" i="23" s="1"/>
  <c r="L110" i="23" s="1"/>
  <c r="M110" i="23" s="1"/>
  <c r="O110" i="23" s="1"/>
  <c r="K111" i="23" s="1"/>
  <c r="L111" i="23" s="1"/>
  <c r="M111" i="23" s="1"/>
  <c r="O111" i="23" s="1"/>
  <c r="K112" i="23" s="1"/>
  <c r="L92" i="14"/>
  <c r="M92" i="14" s="1"/>
  <c r="O92" i="14" s="1"/>
  <c r="K93" i="14" s="1"/>
  <c r="F65" i="14"/>
  <c r="Q64" i="14"/>
  <c r="D67" i="38" s="1"/>
  <c r="G67" i="38" s="1"/>
  <c r="N94" i="14"/>
  <c r="D78" i="23"/>
  <c r="E78" i="23" s="1"/>
  <c r="G78" i="23" s="1"/>
  <c r="C79" i="23" s="1"/>
  <c r="Q79" i="23"/>
  <c r="C82" i="38" s="1"/>
  <c r="F80" i="23"/>
  <c r="N95" i="14" l="1"/>
  <c r="L112" i="23"/>
  <c r="M112" i="23" s="1"/>
  <c r="O112" i="23" s="1"/>
  <c r="K113" i="23" s="1"/>
  <c r="L93" i="14"/>
  <c r="M93" i="14" s="1"/>
  <c r="O93" i="14" s="1"/>
  <c r="K94" i="14" s="1"/>
  <c r="F66" i="14"/>
  <c r="Q65" i="14"/>
  <c r="D68" i="38" s="1"/>
  <c r="G68" i="38" s="1"/>
  <c r="D79" i="23"/>
  <c r="E79" i="23" s="1"/>
  <c r="G79" i="23" s="1"/>
  <c r="C80" i="23" s="1"/>
  <c r="E65" i="14"/>
  <c r="G65" i="14" s="1"/>
  <c r="C66" i="14" s="1"/>
  <c r="D66" i="14" s="1"/>
  <c r="F81" i="23"/>
  <c r="Q80" i="23"/>
  <c r="C83" i="38" s="1"/>
  <c r="E66" i="14" l="1"/>
  <c r="G66" i="14" s="1"/>
  <c r="C67" i="14" s="1"/>
  <c r="L94" i="14"/>
  <c r="M94" i="14" s="1"/>
  <c r="O94" i="14" s="1"/>
  <c r="K95" i="14" s="1"/>
  <c r="L113" i="23"/>
  <c r="M113" i="23" s="1"/>
  <c r="O113" i="23" s="1"/>
  <c r="K114" i="23" s="1"/>
  <c r="F67" i="14"/>
  <c r="Q66" i="14"/>
  <c r="D69" i="38" s="1"/>
  <c r="G69" i="38" s="1"/>
  <c r="D80" i="23"/>
  <c r="E80" i="23" s="1"/>
  <c r="G80" i="23" s="1"/>
  <c r="C81" i="23" s="1"/>
  <c r="N96" i="14"/>
  <c r="F82" i="23"/>
  <c r="Q81" i="23"/>
  <c r="C84" i="38" s="1"/>
  <c r="L114" i="23" l="1"/>
  <c r="M114" i="23" s="1"/>
  <c r="O114" i="23" s="1"/>
  <c r="K115" i="23" s="1"/>
  <c r="D81" i="23"/>
  <c r="E81" i="23" s="1"/>
  <c r="G81" i="23" s="1"/>
  <c r="C82" i="23" s="1"/>
  <c r="L95" i="14"/>
  <c r="M95" i="14" s="1"/>
  <c r="O95" i="14" s="1"/>
  <c r="K96" i="14" s="1"/>
  <c r="N97" i="14"/>
  <c r="F68" i="14"/>
  <c r="Q67" i="14"/>
  <c r="D70" i="38" s="1"/>
  <c r="G70" i="38" s="1"/>
  <c r="F83" i="23"/>
  <c r="Q82" i="23"/>
  <c r="C85" i="38" s="1"/>
  <c r="D67" i="14"/>
  <c r="E67" i="14" s="1"/>
  <c r="G67" i="14" s="1"/>
  <c r="D82" i="23" l="1"/>
  <c r="E82" i="23" s="1"/>
  <c r="G82" i="23" s="1"/>
  <c r="C83" i="23" s="1"/>
  <c r="L96" i="14"/>
  <c r="M96" i="14" s="1"/>
  <c r="O96" i="14" s="1"/>
  <c r="K97" i="14" s="1"/>
  <c r="L97" i="14" s="1"/>
  <c r="M97" i="14" s="1"/>
  <c r="O97" i="14" s="1"/>
  <c r="K98" i="14" s="1"/>
  <c r="N98" i="14"/>
  <c r="L115" i="23"/>
  <c r="M115" i="23" s="1"/>
  <c r="O115" i="23" s="1"/>
  <c r="K116" i="23" s="1"/>
  <c r="L116" i="23" s="1"/>
  <c r="M116" i="23" s="1"/>
  <c r="O116" i="23" s="1"/>
  <c r="K117" i="23" s="1"/>
  <c r="L117" i="23" s="1"/>
  <c r="M117" i="23" s="1"/>
  <c r="O117" i="23" s="1"/>
  <c r="K118" i="23" s="1"/>
  <c r="F69" i="14"/>
  <c r="Q68" i="14"/>
  <c r="D71" i="38" s="1"/>
  <c r="G71" i="38" s="1"/>
  <c r="F84" i="23"/>
  <c r="Q83" i="23"/>
  <c r="C86" i="38" s="1"/>
  <c r="C68" i="14"/>
  <c r="L98" i="14" l="1"/>
  <c r="M98" i="14" s="1"/>
  <c r="O98" i="14" s="1"/>
  <c r="K99" i="14" s="1"/>
  <c r="F70" i="14"/>
  <c r="Q69" i="14"/>
  <c r="D72" i="38" s="1"/>
  <c r="G72" i="38" s="1"/>
  <c r="L118" i="23"/>
  <c r="M118" i="23" s="1"/>
  <c r="O118" i="23" s="1"/>
  <c r="K119" i="23" s="1"/>
  <c r="N99" i="14"/>
  <c r="D83" i="23"/>
  <c r="E83" i="23" s="1"/>
  <c r="G83" i="23" s="1"/>
  <c r="C84" i="23" s="1"/>
  <c r="F85" i="23"/>
  <c r="Q84" i="23"/>
  <c r="C87" i="38" s="1"/>
  <c r="D68" i="14"/>
  <c r="E68" i="14" s="1"/>
  <c r="G68" i="14" s="1"/>
  <c r="L119" i="23" l="1"/>
  <c r="M119" i="23" s="1"/>
  <c r="O119" i="23" s="1"/>
  <c r="K120" i="23" s="1"/>
  <c r="L99" i="14"/>
  <c r="M99" i="14" s="1"/>
  <c r="O99" i="14" s="1"/>
  <c r="K100" i="14" s="1"/>
  <c r="L100" i="14" s="1"/>
  <c r="N100" i="14"/>
  <c r="D84" i="23"/>
  <c r="E84" i="23" s="1"/>
  <c r="G84" i="23" s="1"/>
  <c r="C85" i="23" s="1"/>
  <c r="F71" i="14"/>
  <c r="Q70" i="14"/>
  <c r="D73" i="38" s="1"/>
  <c r="G73" i="38" s="1"/>
  <c r="F86" i="23"/>
  <c r="Q85" i="23"/>
  <c r="C88" i="38" s="1"/>
  <c r="C69" i="14"/>
  <c r="M100" i="14" l="1"/>
  <c r="O100" i="14" s="1"/>
  <c r="K101" i="14" s="1"/>
  <c r="L101" i="14" s="1"/>
  <c r="N101" i="14"/>
  <c r="F72" i="14"/>
  <c r="Q71" i="14"/>
  <c r="D74" i="38" s="1"/>
  <c r="G74" i="38" s="1"/>
  <c r="L120" i="23"/>
  <c r="M120" i="23" s="1"/>
  <c r="O120" i="23" s="1"/>
  <c r="K121" i="23" s="1"/>
  <c r="L121" i="23" s="1"/>
  <c r="M121" i="23" s="1"/>
  <c r="O121" i="23" s="1"/>
  <c r="K122" i="23" s="1"/>
  <c r="D85" i="23"/>
  <c r="E85" i="23" s="1"/>
  <c r="G85" i="23" s="1"/>
  <c r="C86" i="23" s="1"/>
  <c r="F87" i="23"/>
  <c r="Q86" i="23"/>
  <c r="C89" i="38" s="1"/>
  <c r="D69" i="14"/>
  <c r="E69" i="14" s="1"/>
  <c r="G69" i="14" s="1"/>
  <c r="M101" i="14" l="1"/>
  <c r="O101" i="14" s="1"/>
  <c r="K102" i="14" s="1"/>
  <c r="L102" i="14" s="1"/>
  <c r="D86" i="23"/>
  <c r="E86" i="23" s="1"/>
  <c r="G86" i="23" s="1"/>
  <c r="C87" i="23" s="1"/>
  <c r="F73" i="14"/>
  <c r="Q72" i="14"/>
  <c r="D75" i="38" s="1"/>
  <c r="G75" i="38" s="1"/>
  <c r="N102" i="14"/>
  <c r="L122" i="23"/>
  <c r="M122" i="23" s="1"/>
  <c r="O122" i="23" s="1"/>
  <c r="K123" i="23" s="1"/>
  <c r="F88" i="23"/>
  <c r="Q87" i="23"/>
  <c r="C90" i="38" s="1"/>
  <c r="C70" i="14"/>
  <c r="M102" i="14" l="1"/>
  <c r="O102" i="14" s="1"/>
  <c r="K103" i="14" s="1"/>
  <c r="L103" i="14" s="1"/>
  <c r="L123" i="23"/>
  <c r="M123" i="23" s="1"/>
  <c r="O123" i="23" s="1"/>
  <c r="K124" i="23" s="1"/>
  <c r="L124" i="23" s="1"/>
  <c r="M124" i="23" s="1"/>
  <c r="O124" i="23" s="1"/>
  <c r="K125" i="23" s="1"/>
  <c r="L125" i="23" s="1"/>
  <c r="M125" i="23" s="1"/>
  <c r="O125" i="23" s="1"/>
  <c r="K126" i="23" s="1"/>
  <c r="N103" i="14"/>
  <c r="F74" i="14"/>
  <c r="Q73" i="14"/>
  <c r="D76" i="38" s="1"/>
  <c r="G76" i="38" s="1"/>
  <c r="D87" i="23"/>
  <c r="E87" i="23" s="1"/>
  <c r="G87" i="23" s="1"/>
  <c r="C88" i="23" s="1"/>
  <c r="F89" i="23"/>
  <c r="Q88" i="23"/>
  <c r="C91" i="38" s="1"/>
  <c r="D70" i="14"/>
  <c r="E70" i="14" s="1"/>
  <c r="G70" i="14" s="1"/>
  <c r="N104" i="14" l="1"/>
  <c r="D88" i="23"/>
  <c r="E88" i="23" s="1"/>
  <c r="G88" i="23" s="1"/>
  <c r="C89" i="23" s="1"/>
  <c r="L126" i="23"/>
  <c r="M126" i="23" s="1"/>
  <c r="O126" i="23" s="1"/>
  <c r="K127" i="23" s="1"/>
  <c r="L127" i="23" s="1"/>
  <c r="M127" i="23" s="1"/>
  <c r="O127" i="23" s="1"/>
  <c r="K128" i="23" s="1"/>
  <c r="F75" i="14"/>
  <c r="Q74" i="14"/>
  <c r="D77" i="38" s="1"/>
  <c r="G77" i="38" s="1"/>
  <c r="M103" i="14"/>
  <c r="O103" i="14" s="1"/>
  <c r="K104" i="14" s="1"/>
  <c r="F90" i="23"/>
  <c r="Q89" i="23"/>
  <c r="C92" i="38" s="1"/>
  <c r="C71" i="14"/>
  <c r="D89" i="23" l="1"/>
  <c r="E89" i="23" s="1"/>
  <c r="G89" i="23" s="1"/>
  <c r="C90" i="23" s="1"/>
  <c r="L128" i="23"/>
  <c r="M128" i="23" s="1"/>
  <c r="O128" i="23" s="1"/>
  <c r="K129" i="23" s="1"/>
  <c r="L129" i="23" s="1"/>
  <c r="M129" i="23" s="1"/>
  <c r="O129" i="23" s="1"/>
  <c r="K130" i="23" s="1"/>
  <c r="F76" i="14"/>
  <c r="Q75" i="14"/>
  <c r="D78" i="38" s="1"/>
  <c r="G78" i="38" s="1"/>
  <c r="N105" i="14"/>
  <c r="L104" i="14"/>
  <c r="M104" i="14" s="1"/>
  <c r="O104" i="14" s="1"/>
  <c r="K105" i="14" s="1"/>
  <c r="L105" i="14" s="1"/>
  <c r="M105" i="14" s="1"/>
  <c r="O105" i="14" s="1"/>
  <c r="K106" i="14" s="1"/>
  <c r="F91" i="23"/>
  <c r="Q90" i="23"/>
  <c r="C93" i="38" s="1"/>
  <c r="D71" i="14"/>
  <c r="E71" i="14" s="1"/>
  <c r="G71" i="14" s="1"/>
  <c r="L130" i="23" l="1"/>
  <c r="M130" i="23" s="1"/>
  <c r="O130" i="23" s="1"/>
  <c r="K131" i="23" s="1"/>
  <c r="L106" i="14"/>
  <c r="N106" i="14"/>
  <c r="F77" i="14"/>
  <c r="Q76" i="14"/>
  <c r="D79" i="38" s="1"/>
  <c r="G79" i="38" s="1"/>
  <c r="D90" i="23"/>
  <c r="E90" i="23" s="1"/>
  <c r="G90" i="23" s="1"/>
  <c r="C91" i="23" s="1"/>
  <c r="F92" i="23"/>
  <c r="Q91" i="23"/>
  <c r="C94" i="38" s="1"/>
  <c r="C72" i="14"/>
  <c r="M106" i="14" l="1"/>
  <c r="O106" i="14" s="1"/>
  <c r="K107" i="14" s="1"/>
  <c r="L107" i="14" s="1"/>
  <c r="N107" i="14"/>
  <c r="L131" i="23"/>
  <c r="M131" i="23" s="1"/>
  <c r="O131" i="23" s="1"/>
  <c r="K132" i="23" s="1"/>
  <c r="L132" i="23" s="1"/>
  <c r="M132" i="23" s="1"/>
  <c r="O132" i="23" s="1"/>
  <c r="K133" i="23" s="1"/>
  <c r="L133" i="23" s="1"/>
  <c r="M133" i="23" s="1"/>
  <c r="O133" i="23" s="1"/>
  <c r="K134" i="23" s="1"/>
  <c r="L134" i="23" s="1"/>
  <c r="M134" i="23" s="1"/>
  <c r="O134" i="23" s="1"/>
  <c r="K135" i="23" s="1"/>
  <c r="L135" i="23" s="1"/>
  <c r="M135" i="23" s="1"/>
  <c r="O135" i="23" s="1"/>
  <c r="K136" i="23" s="1"/>
  <c r="D91" i="23"/>
  <c r="E91" i="23" s="1"/>
  <c r="G91" i="23" s="1"/>
  <c r="C92" i="23" s="1"/>
  <c r="F78" i="14"/>
  <c r="Q77" i="14"/>
  <c r="D80" i="38" s="1"/>
  <c r="G80" i="38" s="1"/>
  <c r="F93" i="23"/>
  <c r="Q92" i="23"/>
  <c r="C95" i="38" s="1"/>
  <c r="D72" i="14"/>
  <c r="E72" i="14" s="1"/>
  <c r="G72" i="14" s="1"/>
  <c r="D92" i="23" l="1"/>
  <c r="E92" i="23" s="1"/>
  <c r="G92" i="23" s="1"/>
  <c r="C93" i="23" s="1"/>
  <c r="L136" i="23"/>
  <c r="M136" i="23" s="1"/>
  <c r="O136" i="23" s="1"/>
  <c r="K137" i="23" s="1"/>
  <c r="L137" i="23" s="1"/>
  <c r="M137" i="23" s="1"/>
  <c r="O137" i="23" s="1"/>
  <c r="K138" i="23" s="1"/>
  <c r="L138" i="23" s="1"/>
  <c r="M138" i="23" s="1"/>
  <c r="O138" i="23" s="1"/>
  <c r="K139" i="23" s="1"/>
  <c r="N108" i="14"/>
  <c r="F79" i="14"/>
  <c r="Q78" i="14"/>
  <c r="D81" i="38" s="1"/>
  <c r="G81" i="38" s="1"/>
  <c r="M107" i="14"/>
  <c r="O107" i="14" s="1"/>
  <c r="K108" i="14" s="1"/>
  <c r="F94" i="23"/>
  <c r="Q93" i="23"/>
  <c r="C96" i="38" s="1"/>
  <c r="C73" i="14"/>
  <c r="L139" i="23" l="1"/>
  <c r="M139" i="23" s="1"/>
  <c r="O139" i="23" s="1"/>
  <c r="K140" i="23" s="1"/>
  <c r="F80" i="14"/>
  <c r="Q79" i="14"/>
  <c r="D82" i="38" s="1"/>
  <c r="G82" i="38" s="1"/>
  <c r="N109" i="14"/>
  <c r="L108" i="14"/>
  <c r="M108" i="14" s="1"/>
  <c r="O108" i="14" s="1"/>
  <c r="K109" i="14" s="1"/>
  <c r="L109" i="14" s="1"/>
  <c r="D93" i="23"/>
  <c r="E93" i="23" s="1"/>
  <c r="G93" i="23" s="1"/>
  <c r="C94" i="23" s="1"/>
  <c r="F95" i="23"/>
  <c r="Q94" i="23"/>
  <c r="C97" i="38" s="1"/>
  <c r="D73" i="14"/>
  <c r="E73" i="14" s="1"/>
  <c r="G73" i="14" s="1"/>
  <c r="M109" i="14" l="1"/>
  <c r="O109" i="14" s="1"/>
  <c r="K110" i="14" s="1"/>
  <c r="L110" i="14" s="1"/>
  <c r="D94" i="23"/>
  <c r="E94" i="23" s="1"/>
  <c r="G94" i="23" s="1"/>
  <c r="C95" i="23" s="1"/>
  <c r="L140" i="23"/>
  <c r="M140" i="23" s="1"/>
  <c r="O140" i="23" s="1"/>
  <c r="K141" i="23" s="1"/>
  <c r="N110" i="14"/>
  <c r="F81" i="14"/>
  <c r="Q80" i="14"/>
  <c r="D83" i="38" s="1"/>
  <c r="G83" i="38" s="1"/>
  <c r="F96" i="23"/>
  <c r="Q95" i="23"/>
  <c r="C98" i="38" s="1"/>
  <c r="C74" i="14"/>
  <c r="F82" i="14" l="1"/>
  <c r="Q81" i="14"/>
  <c r="D84" i="38" s="1"/>
  <c r="G84" i="38" s="1"/>
  <c r="N111" i="14"/>
  <c r="L141" i="23"/>
  <c r="M141" i="23" s="1"/>
  <c r="O141" i="23" s="1"/>
  <c r="K142" i="23" s="1"/>
  <c r="D95" i="23"/>
  <c r="E95" i="23" s="1"/>
  <c r="G95" i="23" s="1"/>
  <c r="C96" i="23" s="1"/>
  <c r="M110" i="14"/>
  <c r="O110" i="14" s="1"/>
  <c r="K111" i="14" s="1"/>
  <c r="F97" i="23"/>
  <c r="Q96" i="23"/>
  <c r="C99" i="38" s="1"/>
  <c r="D74" i="14"/>
  <c r="E74" i="14" s="1"/>
  <c r="G74" i="14" s="1"/>
  <c r="L142" i="23" l="1"/>
  <c r="M142" i="23" s="1"/>
  <c r="O142" i="23" s="1"/>
  <c r="K143" i="23" s="1"/>
  <c r="L143" i="23" s="1"/>
  <c r="M143" i="23" s="1"/>
  <c r="O143" i="23" s="1"/>
  <c r="K144" i="23" s="1"/>
  <c r="L144" i="23" s="1"/>
  <c r="M144" i="23" s="1"/>
  <c r="O144" i="23" s="1"/>
  <c r="K145" i="23" s="1"/>
  <c r="L145" i="23" s="1"/>
  <c r="M145" i="23" s="1"/>
  <c r="O145" i="23" s="1"/>
  <c r="K146" i="23" s="1"/>
  <c r="L146" i="23" s="1"/>
  <c r="M146" i="23" s="1"/>
  <c r="O146" i="23" s="1"/>
  <c r="K147" i="23" s="1"/>
  <c r="L111" i="14"/>
  <c r="M111" i="14" s="1"/>
  <c r="O111" i="14" s="1"/>
  <c r="K112" i="14" s="1"/>
  <c r="N112" i="14"/>
  <c r="F83" i="14"/>
  <c r="Q82" i="14"/>
  <c r="D85" i="38" s="1"/>
  <c r="G85" i="38" s="1"/>
  <c r="D96" i="23"/>
  <c r="E96" i="23" s="1"/>
  <c r="G96" i="23" s="1"/>
  <c r="C97" i="23" s="1"/>
  <c r="F98" i="23"/>
  <c r="Q97" i="23"/>
  <c r="C100" i="38" s="1"/>
  <c r="C75" i="14"/>
  <c r="L112" i="14" l="1"/>
  <c r="M112" i="14" s="1"/>
  <c r="O112" i="14" s="1"/>
  <c r="K113" i="14" s="1"/>
  <c r="L113" i="14" s="1"/>
  <c r="F84" i="14"/>
  <c r="Q83" i="14"/>
  <c r="D86" i="38" s="1"/>
  <c r="G86" i="38" s="1"/>
  <c r="L147" i="23"/>
  <c r="M147" i="23" s="1"/>
  <c r="O147" i="23" s="1"/>
  <c r="K148" i="23" s="1"/>
  <c r="D97" i="23"/>
  <c r="E97" i="23" s="1"/>
  <c r="G97" i="23" s="1"/>
  <c r="C98" i="23" s="1"/>
  <c r="N113" i="14"/>
  <c r="F99" i="23"/>
  <c r="Q98" i="23"/>
  <c r="C101" i="38" s="1"/>
  <c r="D75" i="14"/>
  <c r="E75" i="14" s="1"/>
  <c r="G75" i="14" s="1"/>
  <c r="F85" i="14" l="1"/>
  <c r="Q84" i="14"/>
  <c r="D87" i="38" s="1"/>
  <c r="G87" i="38" s="1"/>
  <c r="L148" i="23"/>
  <c r="M148" i="23" s="1"/>
  <c r="O148" i="23" s="1"/>
  <c r="K149" i="23" s="1"/>
  <c r="M113" i="14"/>
  <c r="O113" i="14" s="1"/>
  <c r="K114" i="14" s="1"/>
  <c r="N114" i="14"/>
  <c r="D98" i="23"/>
  <c r="E98" i="23" s="1"/>
  <c r="G98" i="23" s="1"/>
  <c r="C99" i="23" s="1"/>
  <c r="F100" i="23"/>
  <c r="Q99" i="23"/>
  <c r="C102" i="38" s="1"/>
  <c r="C76" i="14"/>
  <c r="L149" i="23" l="1"/>
  <c r="M149" i="23" s="1"/>
  <c r="O149" i="23" s="1"/>
  <c r="K150" i="23" s="1"/>
  <c r="D99" i="23"/>
  <c r="E99" i="23" s="1"/>
  <c r="G99" i="23" s="1"/>
  <c r="C100" i="23" s="1"/>
  <c r="L114" i="14"/>
  <c r="M114" i="14" s="1"/>
  <c r="O114" i="14" s="1"/>
  <c r="K115" i="14" s="1"/>
  <c r="N115" i="14"/>
  <c r="F86" i="14"/>
  <c r="Q85" i="14"/>
  <c r="D88" i="38" s="1"/>
  <c r="G88" i="38" s="1"/>
  <c r="F101" i="23"/>
  <c r="Q100" i="23"/>
  <c r="C103" i="38" s="1"/>
  <c r="D76" i="14"/>
  <c r="E76" i="14" s="1"/>
  <c r="G76" i="14" s="1"/>
  <c r="D100" i="23" l="1"/>
  <c r="E100" i="23" s="1"/>
  <c r="G100" i="23" s="1"/>
  <c r="C101" i="23" s="1"/>
  <c r="L115" i="14"/>
  <c r="M115" i="14" s="1"/>
  <c r="O115" i="14" s="1"/>
  <c r="K116" i="14" s="1"/>
  <c r="L116" i="14" s="1"/>
  <c r="F87" i="14"/>
  <c r="Q86" i="14"/>
  <c r="D89" i="38" s="1"/>
  <c r="G89" i="38" s="1"/>
  <c r="N116" i="14"/>
  <c r="L150" i="23"/>
  <c r="M150" i="23" s="1"/>
  <c r="O150" i="23" s="1"/>
  <c r="K151" i="23" s="1"/>
  <c r="F102" i="23"/>
  <c r="Q101" i="23"/>
  <c r="C104" i="38" s="1"/>
  <c r="C77" i="14"/>
  <c r="M116" i="14" l="1"/>
  <c r="O116" i="14" s="1"/>
  <c r="K117" i="14" s="1"/>
  <c r="L117" i="14" s="1"/>
  <c r="L151" i="23"/>
  <c r="M151" i="23" s="1"/>
  <c r="O151" i="23" s="1"/>
  <c r="K152" i="23" s="1"/>
  <c r="L152" i="23" s="1"/>
  <c r="M152" i="23" s="1"/>
  <c r="O152" i="23" s="1"/>
  <c r="K153" i="23" s="1"/>
  <c r="L153" i="23" s="1"/>
  <c r="M153" i="23" s="1"/>
  <c r="O153" i="23" s="1"/>
  <c r="K154" i="23" s="1"/>
  <c r="N117" i="14"/>
  <c r="F88" i="14"/>
  <c r="Q87" i="14"/>
  <c r="D90" i="38" s="1"/>
  <c r="G90" i="38" s="1"/>
  <c r="D101" i="23"/>
  <c r="E101" i="23" s="1"/>
  <c r="G101" i="23" s="1"/>
  <c r="C102" i="23" s="1"/>
  <c r="F103" i="23"/>
  <c r="Q102" i="23"/>
  <c r="C105" i="38" s="1"/>
  <c r="D77" i="14"/>
  <c r="E77" i="14" s="1"/>
  <c r="G77" i="14" s="1"/>
  <c r="L154" i="23" l="1"/>
  <c r="M154" i="23" s="1"/>
  <c r="O154" i="23" s="1"/>
  <c r="K155" i="23" s="1"/>
  <c r="N118" i="14"/>
  <c r="D102" i="23"/>
  <c r="E102" i="23" s="1"/>
  <c r="G102" i="23" s="1"/>
  <c r="C103" i="23" s="1"/>
  <c r="F89" i="14"/>
  <c r="Q88" i="14"/>
  <c r="D91" i="38" s="1"/>
  <c r="G91" i="38" s="1"/>
  <c r="M117" i="14"/>
  <c r="O117" i="14" s="1"/>
  <c r="K118" i="14" s="1"/>
  <c r="F104" i="23"/>
  <c r="Q103" i="23"/>
  <c r="C106" i="38" s="1"/>
  <c r="N119" i="14" l="1"/>
  <c r="F90" i="14"/>
  <c r="Q89" i="14"/>
  <c r="D92" i="38" s="1"/>
  <c r="G92" i="38" s="1"/>
  <c r="L155" i="23"/>
  <c r="M155" i="23" s="1"/>
  <c r="O155" i="23" s="1"/>
  <c r="K156" i="23" s="1"/>
  <c r="L118" i="14"/>
  <c r="M118" i="14" s="1"/>
  <c r="O118" i="14" s="1"/>
  <c r="K119" i="14" s="1"/>
  <c r="D103" i="23"/>
  <c r="E103" i="23" s="1"/>
  <c r="G103" i="23" s="1"/>
  <c r="C104" i="23" s="1"/>
  <c r="F105" i="23"/>
  <c r="Q104" i="23"/>
  <c r="C107" i="38" s="1"/>
  <c r="C78" i="14"/>
  <c r="L119" i="14" l="1"/>
  <c r="M119" i="14" s="1"/>
  <c r="O119" i="14" s="1"/>
  <c r="K120" i="14" s="1"/>
  <c r="L156" i="23"/>
  <c r="M156" i="23" s="1"/>
  <c r="O156" i="23" s="1"/>
  <c r="K157" i="23" s="1"/>
  <c r="N120" i="14"/>
  <c r="D104" i="23"/>
  <c r="E104" i="23" s="1"/>
  <c r="G104" i="23" s="1"/>
  <c r="C105" i="23" s="1"/>
  <c r="F91" i="14"/>
  <c r="Q90" i="14"/>
  <c r="D93" i="38" s="1"/>
  <c r="G93" i="38" s="1"/>
  <c r="F106" i="23"/>
  <c r="Q105" i="23"/>
  <c r="C108" i="38" s="1"/>
  <c r="D78" i="14"/>
  <c r="E78" i="14" s="1"/>
  <c r="G78" i="14" s="1"/>
  <c r="L157" i="23" l="1"/>
  <c r="M157" i="23" s="1"/>
  <c r="O157" i="23" s="1"/>
  <c r="K158" i="23" s="1"/>
  <c r="D105" i="23"/>
  <c r="E105" i="23" s="1"/>
  <c r="G105" i="23" s="1"/>
  <c r="C106" i="23" s="1"/>
  <c r="F92" i="14"/>
  <c r="Q91" i="14"/>
  <c r="D94" i="38" s="1"/>
  <c r="G94" i="38" s="1"/>
  <c r="N121" i="14"/>
  <c r="L120" i="14"/>
  <c r="M120" i="14" s="1"/>
  <c r="O120" i="14" s="1"/>
  <c r="K121" i="14" s="1"/>
  <c r="L121" i="14" s="1"/>
  <c r="F107" i="23"/>
  <c r="Q106" i="23"/>
  <c r="C109" i="38" s="1"/>
  <c r="C79" i="14"/>
  <c r="M121" i="14" l="1"/>
  <c r="O121" i="14" s="1"/>
  <c r="K122" i="14" s="1"/>
  <c r="L122" i="14" s="1"/>
  <c r="N122" i="14"/>
  <c r="D106" i="23"/>
  <c r="E106" i="23" s="1"/>
  <c r="G106" i="23" s="1"/>
  <c r="C107" i="23" s="1"/>
  <c r="L158" i="23"/>
  <c r="M158" i="23" s="1"/>
  <c r="O158" i="23" s="1"/>
  <c r="K159" i="23" s="1"/>
  <c r="F93" i="14"/>
  <c r="Q92" i="14"/>
  <c r="D95" i="38" s="1"/>
  <c r="G95" i="38" s="1"/>
  <c r="F108" i="23"/>
  <c r="Q107" i="23"/>
  <c r="C110" i="38" s="1"/>
  <c r="D79" i="14"/>
  <c r="E79" i="14" s="1"/>
  <c r="L159" i="23" l="1"/>
  <c r="M159" i="23" s="1"/>
  <c r="O159" i="23" s="1"/>
  <c r="K160" i="23" s="1"/>
  <c r="F94" i="14"/>
  <c r="Q93" i="14"/>
  <c r="D96" i="38" s="1"/>
  <c r="G96" i="38" s="1"/>
  <c r="N123" i="14"/>
  <c r="D107" i="23"/>
  <c r="E107" i="23" s="1"/>
  <c r="G107" i="23" s="1"/>
  <c r="C108" i="23" s="1"/>
  <c r="M122" i="14"/>
  <c r="O122" i="14" s="1"/>
  <c r="K123" i="14" s="1"/>
  <c r="F109" i="23"/>
  <c r="Q108" i="23"/>
  <c r="C111" i="38" s="1"/>
  <c r="G79" i="14"/>
  <c r="C80" i="14" s="1"/>
  <c r="F95" i="14" l="1"/>
  <c r="Q94" i="14"/>
  <c r="D97" i="38" s="1"/>
  <c r="G97" i="38" s="1"/>
  <c r="L123" i="14"/>
  <c r="M123" i="14" s="1"/>
  <c r="O123" i="14" s="1"/>
  <c r="K124" i="14" s="1"/>
  <c r="D108" i="23"/>
  <c r="E108" i="23" s="1"/>
  <c r="G108" i="23" s="1"/>
  <c r="C109" i="23" s="1"/>
  <c r="L160" i="23"/>
  <c r="M160" i="23" s="1"/>
  <c r="O160" i="23" s="1"/>
  <c r="K161" i="23" s="1"/>
  <c r="L161" i="23" s="1"/>
  <c r="M161" i="23" s="1"/>
  <c r="O161" i="23" s="1"/>
  <c r="K162" i="23" s="1"/>
  <c r="N124" i="14"/>
  <c r="F110" i="23"/>
  <c r="Q109" i="23"/>
  <c r="C112" i="38" s="1"/>
  <c r="D80" i="14"/>
  <c r="E80" i="14" s="1"/>
  <c r="G80" i="14" s="1"/>
  <c r="C81" i="14" s="1"/>
  <c r="L162" i="23" l="1"/>
  <c r="M162" i="23" s="1"/>
  <c r="O162" i="23" s="1"/>
  <c r="K163" i="23" s="1"/>
  <c r="L124" i="14"/>
  <c r="M124" i="14" s="1"/>
  <c r="O124" i="14" s="1"/>
  <c r="K125" i="14" s="1"/>
  <c r="F96" i="14"/>
  <c r="Q95" i="14"/>
  <c r="D98" i="38" s="1"/>
  <c r="G98" i="38" s="1"/>
  <c r="D109" i="23"/>
  <c r="E109" i="23" s="1"/>
  <c r="G109" i="23" s="1"/>
  <c r="C110" i="23" s="1"/>
  <c r="N125" i="14"/>
  <c r="F111" i="23"/>
  <c r="Q110" i="23"/>
  <c r="C113" i="38" s="1"/>
  <c r="D81" i="14"/>
  <c r="E81" i="14" s="1"/>
  <c r="L125" i="14" l="1"/>
  <c r="M125" i="14" s="1"/>
  <c r="O125" i="14" s="1"/>
  <c r="K126" i="14" s="1"/>
  <c r="N126" i="14"/>
  <c r="L163" i="23"/>
  <c r="M163" i="23" s="1"/>
  <c r="O163" i="23" s="1"/>
  <c r="K164" i="23" s="1"/>
  <c r="L164" i="23" s="1"/>
  <c r="M164" i="23" s="1"/>
  <c r="O164" i="23" s="1"/>
  <c r="K165" i="23" s="1"/>
  <c r="D110" i="23"/>
  <c r="E110" i="23" s="1"/>
  <c r="G110" i="23" s="1"/>
  <c r="C111" i="23" s="1"/>
  <c r="F97" i="14"/>
  <c r="Q96" i="14"/>
  <c r="D99" i="38" s="1"/>
  <c r="G99" i="38" s="1"/>
  <c r="F112" i="23"/>
  <c r="Q111" i="23"/>
  <c r="C114" i="38" s="1"/>
  <c r="G81" i="14"/>
  <c r="C82" i="14" s="1"/>
  <c r="L126" i="14" l="1"/>
  <c r="L165" i="23"/>
  <c r="M165" i="23" s="1"/>
  <c r="O165" i="23" s="1"/>
  <c r="K166" i="23" s="1"/>
  <c r="D111" i="23"/>
  <c r="E111" i="23" s="1"/>
  <c r="G111" i="23" s="1"/>
  <c r="C112" i="23" s="1"/>
  <c r="N127" i="14"/>
  <c r="M126" i="14"/>
  <c r="O126" i="14" s="1"/>
  <c r="K127" i="14" s="1"/>
  <c r="F98" i="14"/>
  <c r="Q97" i="14"/>
  <c r="D100" i="38" s="1"/>
  <c r="G100" i="38" s="1"/>
  <c r="F113" i="23"/>
  <c r="Q112" i="23"/>
  <c r="C115" i="38" s="1"/>
  <c r="D82" i="14"/>
  <c r="E82" i="14" s="1"/>
  <c r="L127" i="14" l="1"/>
  <c r="L166" i="23"/>
  <c r="M166" i="23" s="1"/>
  <c r="O166" i="23" s="1"/>
  <c r="K167" i="23" s="1"/>
  <c r="F99" i="14"/>
  <c r="Q98" i="14"/>
  <c r="D101" i="38" s="1"/>
  <c r="G101" i="38" s="1"/>
  <c r="D112" i="23"/>
  <c r="E112" i="23" s="1"/>
  <c r="G112" i="23" s="1"/>
  <c r="C113" i="23" s="1"/>
  <c r="N128" i="14"/>
  <c r="M127" i="14"/>
  <c r="O127" i="14" s="1"/>
  <c r="K128" i="14" s="1"/>
  <c r="F114" i="23"/>
  <c r="Q113" i="23"/>
  <c r="C116" i="38" s="1"/>
  <c r="G82" i="14"/>
  <c r="C83" i="14" s="1"/>
  <c r="L128" i="14" l="1"/>
  <c r="M128" i="14" s="1"/>
  <c r="O128" i="14" s="1"/>
  <c r="K129" i="14" s="1"/>
  <c r="L129" i="14" s="1"/>
  <c r="L167" i="23"/>
  <c r="M167" i="23" s="1"/>
  <c r="O167" i="23" s="1"/>
  <c r="K168" i="23" s="1"/>
  <c r="D113" i="23"/>
  <c r="E113" i="23" s="1"/>
  <c r="G113" i="23" s="1"/>
  <c r="C114" i="23" s="1"/>
  <c r="N129" i="14"/>
  <c r="F100" i="14"/>
  <c r="Q99" i="14"/>
  <c r="D102" i="38" s="1"/>
  <c r="G102" i="38" s="1"/>
  <c r="F115" i="23"/>
  <c r="Q114" i="23"/>
  <c r="C117" i="38" s="1"/>
  <c r="D83" i="14"/>
  <c r="E83" i="14" s="1"/>
  <c r="G83" i="14" s="1"/>
  <c r="C84" i="14" s="1"/>
  <c r="M129" i="14" l="1"/>
  <c r="O129" i="14" s="1"/>
  <c r="K130" i="14" s="1"/>
  <c r="L130" i="14" s="1"/>
  <c r="L168" i="23"/>
  <c r="M168" i="23" s="1"/>
  <c r="O168" i="23" s="1"/>
  <c r="K169" i="23" s="1"/>
  <c r="D114" i="23"/>
  <c r="E114" i="23" s="1"/>
  <c r="G114" i="23" s="1"/>
  <c r="C115" i="23" s="1"/>
  <c r="N130" i="14"/>
  <c r="F101" i="14"/>
  <c r="Q100" i="14"/>
  <c r="D103" i="38" s="1"/>
  <c r="G103" i="38" s="1"/>
  <c r="F116" i="23"/>
  <c r="Q115" i="23"/>
  <c r="C118" i="38" s="1"/>
  <c r="D84" i="14"/>
  <c r="E84" i="14" s="1"/>
  <c r="G84" i="14" s="1"/>
  <c r="C85" i="14" s="1"/>
  <c r="L169" i="23" l="1"/>
  <c r="M169" i="23" s="1"/>
  <c r="O169" i="23" s="1"/>
  <c r="K170" i="23" s="1"/>
  <c r="L170" i="23" s="1"/>
  <c r="M170" i="23" s="1"/>
  <c r="O170" i="23" s="1"/>
  <c r="K171" i="23" s="1"/>
  <c r="L171" i="23" s="1"/>
  <c r="M171" i="23" s="1"/>
  <c r="O171" i="23" s="1"/>
  <c r="K172" i="23" s="1"/>
  <c r="L172" i="23" s="1"/>
  <c r="M172" i="23" s="1"/>
  <c r="O172" i="23" s="1"/>
  <c r="K173" i="23" s="1"/>
  <c r="L173" i="23" s="1"/>
  <c r="M173" i="23" s="1"/>
  <c r="O173" i="23" s="1"/>
  <c r="K174" i="23" s="1"/>
  <c r="L174" i="23" s="1"/>
  <c r="M174" i="23" s="1"/>
  <c r="O174" i="23" s="1"/>
  <c r="K175" i="23" s="1"/>
  <c r="F102" i="14"/>
  <c r="Q101" i="14"/>
  <c r="D104" i="38" s="1"/>
  <c r="G104" i="38" s="1"/>
  <c r="N131" i="14"/>
  <c r="D115" i="23"/>
  <c r="E115" i="23" s="1"/>
  <c r="G115" i="23" s="1"/>
  <c r="C116" i="23" s="1"/>
  <c r="M130" i="14"/>
  <c r="O130" i="14" s="1"/>
  <c r="K131" i="14" s="1"/>
  <c r="F117" i="23"/>
  <c r="Q116" i="23"/>
  <c r="C119" i="38" s="1"/>
  <c r="D85" i="14"/>
  <c r="E85" i="14" s="1"/>
  <c r="G85" i="14" s="1"/>
  <c r="C86" i="14" s="1"/>
  <c r="L131" i="14" l="1"/>
  <c r="M131" i="14" s="1"/>
  <c r="O131" i="14" s="1"/>
  <c r="K132" i="14" s="1"/>
  <c r="L175" i="23"/>
  <c r="M175" i="23" s="1"/>
  <c r="O175" i="23" s="1"/>
  <c r="K176" i="23" s="1"/>
  <c r="D116" i="23"/>
  <c r="E116" i="23" s="1"/>
  <c r="G116" i="23" s="1"/>
  <c r="C117" i="23" s="1"/>
  <c r="N132" i="14"/>
  <c r="F103" i="14"/>
  <c r="Q102" i="14"/>
  <c r="D105" i="38" s="1"/>
  <c r="G105" i="38" s="1"/>
  <c r="F118" i="23"/>
  <c r="Q117" i="23"/>
  <c r="C120" i="38" s="1"/>
  <c r="D86" i="14"/>
  <c r="E86" i="14" s="1"/>
  <c r="G86" i="14" s="1"/>
  <c r="N133" i="14" l="1"/>
  <c r="L176" i="23"/>
  <c r="M176" i="23" s="1"/>
  <c r="O176" i="23" s="1"/>
  <c r="K177" i="23" s="1"/>
  <c r="F104" i="14"/>
  <c r="Q103" i="14"/>
  <c r="D106" i="38" s="1"/>
  <c r="G106" i="38" s="1"/>
  <c r="L132" i="14"/>
  <c r="M132" i="14" s="1"/>
  <c r="O132" i="14" s="1"/>
  <c r="K133" i="14" s="1"/>
  <c r="D117" i="23"/>
  <c r="E117" i="23" s="1"/>
  <c r="G117" i="23" s="1"/>
  <c r="C118" i="23" s="1"/>
  <c r="F119" i="23"/>
  <c r="Q118" i="23"/>
  <c r="C121" i="38" s="1"/>
  <c r="C87" i="14"/>
  <c r="L133" i="14" l="1"/>
  <c r="M133" i="14" s="1"/>
  <c r="O133" i="14" s="1"/>
  <c r="K134" i="14" s="1"/>
  <c r="L177" i="23"/>
  <c r="M177" i="23" s="1"/>
  <c r="O177" i="23" s="1"/>
  <c r="K178" i="23" s="1"/>
  <c r="L178" i="23" s="1"/>
  <c r="M178" i="23" s="1"/>
  <c r="O178" i="23" s="1"/>
  <c r="K179" i="23" s="1"/>
  <c r="D118" i="23"/>
  <c r="E118" i="23" s="1"/>
  <c r="G118" i="23" s="1"/>
  <c r="C119" i="23" s="1"/>
  <c r="N134" i="14"/>
  <c r="F105" i="14"/>
  <c r="Q104" i="14"/>
  <c r="D107" i="38" s="1"/>
  <c r="G107" i="38" s="1"/>
  <c r="F120" i="23"/>
  <c r="Q119" i="23"/>
  <c r="C122" i="38" s="1"/>
  <c r="D87" i="14"/>
  <c r="E87" i="14" s="1"/>
  <c r="G87" i="14" s="1"/>
  <c r="L179" i="23" l="1"/>
  <c r="M179" i="23" s="1"/>
  <c r="O179" i="23" s="1"/>
  <c r="K180" i="23" s="1"/>
  <c r="F106" i="14"/>
  <c r="Q105" i="14"/>
  <c r="D108" i="38" s="1"/>
  <c r="G108" i="38" s="1"/>
  <c r="N135" i="14"/>
  <c r="L134" i="14"/>
  <c r="M134" i="14" s="1"/>
  <c r="O134" i="14" s="1"/>
  <c r="K135" i="14" s="1"/>
  <c r="D119" i="23"/>
  <c r="E119" i="23" s="1"/>
  <c r="G119" i="23" s="1"/>
  <c r="C120" i="23" s="1"/>
  <c r="F121" i="23"/>
  <c r="Q120" i="23"/>
  <c r="C123" i="38" s="1"/>
  <c r="C88" i="14"/>
  <c r="D120" i="23" l="1"/>
  <c r="E120" i="23" s="1"/>
  <c r="G120" i="23" s="1"/>
  <c r="C121" i="23" s="1"/>
  <c r="L135" i="14"/>
  <c r="M135" i="14" s="1"/>
  <c r="O135" i="14" s="1"/>
  <c r="K136" i="14" s="1"/>
  <c r="N136" i="14"/>
  <c r="F107" i="14"/>
  <c r="Q106" i="14"/>
  <c r="D109" i="38" s="1"/>
  <c r="G109" i="38" s="1"/>
  <c r="L180" i="23"/>
  <c r="M180" i="23" s="1"/>
  <c r="O180" i="23" s="1"/>
  <c r="K181" i="23" s="1"/>
  <c r="L181" i="23" s="1"/>
  <c r="M181" i="23" s="1"/>
  <c r="O181" i="23" s="1"/>
  <c r="K182" i="23" s="1"/>
  <c r="F122" i="23"/>
  <c r="Q121" i="23"/>
  <c r="C124" i="38" s="1"/>
  <c r="D88" i="14"/>
  <c r="E88" i="14" s="1"/>
  <c r="G88" i="14" s="1"/>
  <c r="L136" i="14" l="1"/>
  <c r="M136" i="14" s="1"/>
  <c r="O136" i="14" s="1"/>
  <c r="K137" i="14" s="1"/>
  <c r="L137" i="14" s="1"/>
  <c r="L182" i="23"/>
  <c r="M182" i="23" s="1"/>
  <c r="O182" i="23" s="1"/>
  <c r="K183" i="23" s="1"/>
  <c r="F108" i="14"/>
  <c r="Q107" i="14"/>
  <c r="D110" i="38" s="1"/>
  <c r="G110" i="38" s="1"/>
  <c r="N137" i="14"/>
  <c r="D121" i="23"/>
  <c r="E121" i="23" s="1"/>
  <c r="G121" i="23" s="1"/>
  <c r="C122" i="23" s="1"/>
  <c r="F123" i="23"/>
  <c r="Q122" i="23"/>
  <c r="C125" i="38" s="1"/>
  <c r="C89" i="14"/>
  <c r="L183" i="23" l="1"/>
  <c r="M183" i="23" s="1"/>
  <c r="O183" i="23" s="1"/>
  <c r="K184" i="23" s="1"/>
  <c r="L184" i="23" s="1"/>
  <c r="M184" i="23" s="1"/>
  <c r="O184" i="23" s="1"/>
  <c r="K185" i="23" s="1"/>
  <c r="L185" i="23" s="1"/>
  <c r="M185" i="23" s="1"/>
  <c r="O185" i="23" s="1"/>
  <c r="K186" i="23" s="1"/>
  <c r="L186" i="23" s="1"/>
  <c r="M186" i="23" s="1"/>
  <c r="O186" i="23" s="1"/>
  <c r="K187" i="23" s="1"/>
  <c r="L187" i="23" s="1"/>
  <c r="M187" i="23" s="1"/>
  <c r="O187" i="23" s="1"/>
  <c r="K188" i="23" s="1"/>
  <c r="N138" i="14"/>
  <c r="M137" i="14"/>
  <c r="O137" i="14" s="1"/>
  <c r="K138" i="14" s="1"/>
  <c r="D122" i="23"/>
  <c r="E122" i="23" s="1"/>
  <c r="G122" i="23" s="1"/>
  <c r="C123" i="23" s="1"/>
  <c r="F109" i="14"/>
  <c r="Q108" i="14"/>
  <c r="D111" i="38" s="1"/>
  <c r="G111" i="38" s="1"/>
  <c r="F124" i="23"/>
  <c r="Q123" i="23"/>
  <c r="C126" i="38" s="1"/>
  <c r="D89" i="14"/>
  <c r="E89" i="14" s="1"/>
  <c r="G89" i="14" s="1"/>
  <c r="N139" i="14" l="1"/>
  <c r="F110" i="14"/>
  <c r="Q109" i="14"/>
  <c r="D112" i="38" s="1"/>
  <c r="G112" i="38" s="1"/>
  <c r="L188" i="23"/>
  <c r="M188" i="23" s="1"/>
  <c r="O188" i="23" s="1"/>
  <c r="K189" i="23" s="1"/>
  <c r="L189" i="23" s="1"/>
  <c r="M189" i="23" s="1"/>
  <c r="O189" i="23" s="1"/>
  <c r="K190" i="23" s="1"/>
  <c r="D123" i="23"/>
  <c r="E123" i="23" s="1"/>
  <c r="G123" i="23" s="1"/>
  <c r="C124" i="23" s="1"/>
  <c r="L138" i="14"/>
  <c r="M138" i="14" s="1"/>
  <c r="O138" i="14" s="1"/>
  <c r="K139" i="14" s="1"/>
  <c r="F125" i="23"/>
  <c r="Q124" i="23"/>
  <c r="C127" i="38" s="1"/>
  <c r="C90" i="14"/>
  <c r="L190" i="23" l="1"/>
  <c r="M190" i="23" s="1"/>
  <c r="O190" i="23" s="1"/>
  <c r="K191" i="23" s="1"/>
  <c r="D124" i="23"/>
  <c r="E124" i="23" s="1"/>
  <c r="G124" i="23" s="1"/>
  <c r="C125" i="23" s="1"/>
  <c r="F111" i="14"/>
  <c r="Q110" i="14"/>
  <c r="D113" i="38" s="1"/>
  <c r="G113" i="38" s="1"/>
  <c r="L139" i="14"/>
  <c r="M139" i="14" s="1"/>
  <c r="O139" i="14" s="1"/>
  <c r="K140" i="14" s="1"/>
  <c r="L140" i="14" s="1"/>
  <c r="N140" i="14"/>
  <c r="F126" i="23"/>
  <c r="Q125" i="23"/>
  <c r="C128" i="38" s="1"/>
  <c r="D90" i="14"/>
  <c r="E90" i="14" s="1"/>
  <c r="G90" i="14" s="1"/>
  <c r="M140" i="14" l="1"/>
  <c r="O140" i="14" s="1"/>
  <c r="K141" i="14" s="1"/>
  <c r="L141" i="14" s="1"/>
  <c r="D125" i="23"/>
  <c r="E125" i="23" s="1"/>
  <c r="G125" i="23" s="1"/>
  <c r="C126" i="23" s="1"/>
  <c r="L191" i="23"/>
  <c r="M191" i="23" s="1"/>
  <c r="O191" i="23" s="1"/>
  <c r="K192" i="23" s="1"/>
  <c r="N141" i="14"/>
  <c r="F112" i="14"/>
  <c r="Q111" i="14"/>
  <c r="D114" i="38" s="1"/>
  <c r="G114" i="38" s="1"/>
  <c r="F127" i="23"/>
  <c r="Q126" i="23"/>
  <c r="C129" i="38" s="1"/>
  <c r="C91" i="14"/>
  <c r="F113" i="14" l="1"/>
  <c r="Q112" i="14"/>
  <c r="D115" i="38" s="1"/>
  <c r="G115" i="38" s="1"/>
  <c r="L192" i="23"/>
  <c r="M192" i="23" s="1"/>
  <c r="O192" i="23" s="1"/>
  <c r="K193" i="23" s="1"/>
  <c r="N142" i="14"/>
  <c r="D126" i="23"/>
  <c r="E126" i="23" s="1"/>
  <c r="G126" i="23" s="1"/>
  <c r="C127" i="23" s="1"/>
  <c r="M141" i="14"/>
  <c r="O141" i="14" s="1"/>
  <c r="K142" i="14" s="1"/>
  <c r="F128" i="23"/>
  <c r="Q127" i="23"/>
  <c r="C130" i="38" s="1"/>
  <c r="D91" i="14"/>
  <c r="E91" i="14" s="1"/>
  <c r="G91" i="14" s="1"/>
  <c r="L193" i="23" l="1"/>
  <c r="M193" i="23" s="1"/>
  <c r="O193" i="23" s="1"/>
  <c r="K194" i="23" s="1"/>
  <c r="F114" i="14"/>
  <c r="Q113" i="14"/>
  <c r="D116" i="38" s="1"/>
  <c r="G116" i="38" s="1"/>
  <c r="L142" i="14"/>
  <c r="M142" i="14" s="1"/>
  <c r="O142" i="14" s="1"/>
  <c r="K143" i="14" s="1"/>
  <c r="D127" i="23"/>
  <c r="E127" i="23" s="1"/>
  <c r="G127" i="23" s="1"/>
  <c r="C128" i="23" s="1"/>
  <c r="N143" i="14"/>
  <c r="F129" i="23"/>
  <c r="Q128" i="23"/>
  <c r="C131" i="38" s="1"/>
  <c r="C92" i="14"/>
  <c r="L143" i="14" l="1"/>
  <c r="M143" i="14" s="1"/>
  <c r="O143" i="14" s="1"/>
  <c r="K144" i="14" s="1"/>
  <c r="F115" i="14"/>
  <c r="Q114" i="14"/>
  <c r="D117" i="38" s="1"/>
  <c r="G117" i="38" s="1"/>
  <c r="D128" i="23"/>
  <c r="E128" i="23" s="1"/>
  <c r="G128" i="23" s="1"/>
  <c r="C129" i="23" s="1"/>
  <c r="L194" i="23"/>
  <c r="M194" i="23" s="1"/>
  <c r="O194" i="23" s="1"/>
  <c r="K195" i="23" s="1"/>
  <c r="N144" i="14"/>
  <c r="F130" i="23"/>
  <c r="Q129" i="23"/>
  <c r="C132" i="38" s="1"/>
  <c r="D92" i="14"/>
  <c r="E92" i="14" s="1"/>
  <c r="G92" i="14" s="1"/>
  <c r="L195" i="23" l="1"/>
  <c r="M195" i="23" s="1"/>
  <c r="O195" i="23" s="1"/>
  <c r="K196" i="23" s="1"/>
  <c r="L144" i="14"/>
  <c r="M144" i="14" s="1"/>
  <c r="O144" i="14" s="1"/>
  <c r="K145" i="14" s="1"/>
  <c r="D129" i="23"/>
  <c r="E129" i="23" s="1"/>
  <c r="G129" i="23" s="1"/>
  <c r="C130" i="23" s="1"/>
  <c r="N145" i="14"/>
  <c r="F116" i="14"/>
  <c r="Q115" i="14"/>
  <c r="D118" i="38" s="1"/>
  <c r="G118" i="38" s="1"/>
  <c r="Q130" i="23"/>
  <c r="C133" i="38" s="1"/>
  <c r="F131" i="23"/>
  <c r="C93" i="14"/>
  <c r="L145" i="14" l="1"/>
  <c r="M145" i="14" s="1"/>
  <c r="O145" i="14" s="1"/>
  <c r="K146" i="14" s="1"/>
  <c r="D130" i="23"/>
  <c r="E130" i="23" s="1"/>
  <c r="G130" i="23" s="1"/>
  <c r="C131" i="23" s="1"/>
  <c r="N146" i="14"/>
  <c r="L196" i="23"/>
  <c r="M196" i="23" s="1"/>
  <c r="O196" i="23" s="1"/>
  <c r="K197" i="23" s="1"/>
  <c r="F117" i="14"/>
  <c r="Q116" i="14"/>
  <c r="D119" i="38" s="1"/>
  <c r="G119" i="38" s="1"/>
  <c r="F132" i="23"/>
  <c r="Q131" i="23"/>
  <c r="C134" i="38" s="1"/>
  <c r="D93" i="14"/>
  <c r="E93" i="14" s="1"/>
  <c r="G93" i="14" s="1"/>
  <c r="L146" i="14" l="1"/>
  <c r="M146" i="14" s="1"/>
  <c r="O146" i="14" s="1"/>
  <c r="K147" i="14" s="1"/>
  <c r="D131" i="23"/>
  <c r="E131" i="23" s="1"/>
  <c r="G131" i="23" s="1"/>
  <c r="C132" i="23" s="1"/>
  <c r="N147" i="14"/>
  <c r="L197" i="23"/>
  <c r="M197" i="23" s="1"/>
  <c r="O197" i="23" s="1"/>
  <c r="K198" i="23" s="1"/>
  <c r="F118" i="14"/>
  <c r="Q117" i="14"/>
  <c r="D120" i="38" s="1"/>
  <c r="G120" i="38" s="1"/>
  <c r="F133" i="23"/>
  <c r="Q132" i="23"/>
  <c r="C135" i="38" s="1"/>
  <c r="C94" i="14"/>
  <c r="L198" i="23" l="1"/>
  <c r="M198" i="23" s="1"/>
  <c r="O198" i="23" s="1"/>
  <c r="K199" i="23" s="1"/>
  <c r="F119" i="14"/>
  <c r="Q118" i="14"/>
  <c r="D121" i="38" s="1"/>
  <c r="G121" i="38" s="1"/>
  <c r="D132" i="23"/>
  <c r="E132" i="23" s="1"/>
  <c r="G132" i="23" s="1"/>
  <c r="C133" i="23" s="1"/>
  <c r="N148" i="14"/>
  <c r="L147" i="14"/>
  <c r="M147" i="14" s="1"/>
  <c r="O147" i="14" s="1"/>
  <c r="K148" i="14" s="1"/>
  <c r="L148" i="14" s="1"/>
  <c r="F134" i="23"/>
  <c r="Q133" i="23"/>
  <c r="C136" i="38" s="1"/>
  <c r="D94" i="14"/>
  <c r="E94" i="14" s="1"/>
  <c r="G94" i="14" s="1"/>
  <c r="M148" i="14" l="1"/>
  <c r="O148" i="14" s="1"/>
  <c r="K149" i="14" s="1"/>
  <c r="L149" i="14" s="1"/>
  <c r="N149" i="14"/>
  <c r="F120" i="14"/>
  <c r="Q119" i="14"/>
  <c r="D122" i="38" s="1"/>
  <c r="G122" i="38" s="1"/>
  <c r="D133" i="23"/>
  <c r="E133" i="23" s="1"/>
  <c r="G133" i="23" s="1"/>
  <c r="C134" i="23" s="1"/>
  <c r="L199" i="23"/>
  <c r="M199" i="23" s="1"/>
  <c r="O199" i="23" s="1"/>
  <c r="K200" i="23" s="1"/>
  <c r="L200" i="23" s="1"/>
  <c r="M200" i="23" s="1"/>
  <c r="O200" i="23" s="1"/>
  <c r="K201" i="23" s="1"/>
  <c r="F135" i="23"/>
  <c r="Q134" i="23"/>
  <c r="C137" i="38" s="1"/>
  <c r="C95" i="14"/>
  <c r="N150" i="14" l="1"/>
  <c r="D134" i="23"/>
  <c r="E134" i="23" s="1"/>
  <c r="G134" i="23" s="1"/>
  <c r="C135" i="23" s="1"/>
  <c r="L201" i="23"/>
  <c r="M201" i="23" s="1"/>
  <c r="O201" i="23" s="1"/>
  <c r="K202" i="23" s="1"/>
  <c r="F121" i="14"/>
  <c r="Q120" i="14"/>
  <c r="D123" i="38" s="1"/>
  <c r="G123" i="38" s="1"/>
  <c r="M149" i="14"/>
  <c r="O149" i="14" s="1"/>
  <c r="K150" i="14" s="1"/>
  <c r="F136" i="23"/>
  <c r="Q135" i="23"/>
  <c r="C138" i="38" s="1"/>
  <c r="D95" i="14"/>
  <c r="E95" i="14" s="1"/>
  <c r="G95" i="14" s="1"/>
  <c r="F122" i="14" l="1"/>
  <c r="Q121" i="14"/>
  <c r="D124" i="38" s="1"/>
  <c r="G124" i="38" s="1"/>
  <c r="L202" i="23"/>
  <c r="M202" i="23" s="1"/>
  <c r="O202" i="23" s="1"/>
  <c r="K203" i="23" s="1"/>
  <c r="N151" i="14"/>
  <c r="D135" i="23"/>
  <c r="E135" i="23" s="1"/>
  <c r="G135" i="23" s="1"/>
  <c r="C136" i="23" s="1"/>
  <c r="L150" i="14"/>
  <c r="M150" i="14" s="1"/>
  <c r="O150" i="14" s="1"/>
  <c r="K151" i="14" s="1"/>
  <c r="L151" i="14" s="1"/>
  <c r="F137" i="23"/>
  <c r="Q136" i="23"/>
  <c r="C139" i="38" s="1"/>
  <c r="C96" i="14"/>
  <c r="M151" i="14" l="1"/>
  <c r="O151" i="14" s="1"/>
  <c r="K152" i="14" s="1"/>
  <c r="L152" i="14" s="1"/>
  <c r="L203" i="23"/>
  <c r="M203" i="23" s="1"/>
  <c r="O203" i="23" s="1"/>
  <c r="K204" i="23" s="1"/>
  <c r="D136" i="23"/>
  <c r="E136" i="23" s="1"/>
  <c r="G136" i="23" s="1"/>
  <c r="C137" i="23" s="1"/>
  <c r="N152" i="14"/>
  <c r="F123" i="14"/>
  <c r="Q122" i="14"/>
  <c r="D125" i="38" s="1"/>
  <c r="G125" i="38" s="1"/>
  <c r="F138" i="23"/>
  <c r="Q137" i="23"/>
  <c r="C140" i="38" s="1"/>
  <c r="D96" i="14"/>
  <c r="E96" i="14" s="1"/>
  <c r="G96" i="14" s="1"/>
  <c r="N153" i="14" l="1"/>
  <c r="F124" i="14"/>
  <c r="Q123" i="14"/>
  <c r="D126" i="38" s="1"/>
  <c r="G126" i="38" s="1"/>
  <c r="M152" i="14"/>
  <c r="O152" i="14" s="1"/>
  <c r="K153" i="14" s="1"/>
  <c r="L204" i="23"/>
  <c r="M204" i="23" s="1"/>
  <c r="O204" i="23" s="1"/>
  <c r="K205" i="23" s="1"/>
  <c r="D137" i="23"/>
  <c r="E137" i="23" s="1"/>
  <c r="G137" i="23" s="1"/>
  <c r="C138" i="23" s="1"/>
  <c r="F139" i="23"/>
  <c r="Q138" i="23"/>
  <c r="C141" i="38" s="1"/>
  <c r="C97" i="14"/>
  <c r="F125" i="14" l="1"/>
  <c r="Q124" i="14"/>
  <c r="D127" i="38" s="1"/>
  <c r="G127" i="38" s="1"/>
  <c r="N154" i="14"/>
  <c r="L205" i="23"/>
  <c r="M205" i="23" s="1"/>
  <c r="O205" i="23" s="1"/>
  <c r="K206" i="23" s="1"/>
  <c r="L206" i="23" s="1"/>
  <c r="M206" i="23" s="1"/>
  <c r="O206" i="23" s="1"/>
  <c r="K207" i="23" s="1"/>
  <c r="D138" i="23"/>
  <c r="E138" i="23" s="1"/>
  <c r="G138" i="23" s="1"/>
  <c r="C139" i="23" s="1"/>
  <c r="L153" i="14"/>
  <c r="M153" i="14" s="1"/>
  <c r="O153" i="14" s="1"/>
  <c r="K154" i="14" s="1"/>
  <c r="F140" i="23"/>
  <c r="Q139" i="23"/>
  <c r="C142" i="38" s="1"/>
  <c r="D97" i="14"/>
  <c r="E97" i="14" s="1"/>
  <c r="G97" i="14" s="1"/>
  <c r="D139" i="23" l="1"/>
  <c r="E139" i="23" s="1"/>
  <c r="L207" i="23"/>
  <c r="M207" i="23" s="1"/>
  <c r="O207" i="23" s="1"/>
  <c r="K208" i="23" s="1"/>
  <c r="L208" i="23" s="1"/>
  <c r="M208" i="23" s="1"/>
  <c r="O208" i="23" s="1"/>
  <c r="K209" i="23" s="1"/>
  <c r="L154" i="14"/>
  <c r="M154" i="14" s="1"/>
  <c r="O154" i="14" s="1"/>
  <c r="K155" i="14" s="1"/>
  <c r="L155" i="14" s="1"/>
  <c r="N155" i="14"/>
  <c r="F126" i="14"/>
  <c r="Q125" i="14"/>
  <c r="D128" i="38" s="1"/>
  <c r="G128" i="38" s="1"/>
  <c r="G139" i="23"/>
  <c r="C140" i="23" s="1"/>
  <c r="F141" i="23"/>
  <c r="Q140" i="23"/>
  <c r="C143" i="38" s="1"/>
  <c r="C98" i="14"/>
  <c r="F127" i="14" l="1"/>
  <c r="Q126" i="14"/>
  <c r="D129" i="38" s="1"/>
  <c r="G129" i="38" s="1"/>
  <c r="D140" i="23"/>
  <c r="E140" i="23" s="1"/>
  <c r="M155" i="14"/>
  <c r="O155" i="14" s="1"/>
  <c r="K156" i="14" s="1"/>
  <c r="L209" i="23"/>
  <c r="M209" i="23" s="1"/>
  <c r="O209" i="23" s="1"/>
  <c r="K210" i="23" s="1"/>
  <c r="N156" i="14"/>
  <c r="F142" i="23"/>
  <c r="Q141" i="23"/>
  <c r="C144" i="38" s="1"/>
  <c r="D98" i="14"/>
  <c r="E98" i="14" s="1"/>
  <c r="G98" i="14" s="1"/>
  <c r="L156" i="14" l="1"/>
  <c r="M156" i="14" s="1"/>
  <c r="O156" i="14" s="1"/>
  <c r="K157" i="14" s="1"/>
  <c r="L157" i="14" s="1"/>
  <c r="N157" i="14"/>
  <c r="L210" i="23"/>
  <c r="M210" i="23" s="1"/>
  <c r="O210" i="23" s="1"/>
  <c r="K211" i="23" s="1"/>
  <c r="F128" i="14"/>
  <c r="Q127" i="14"/>
  <c r="D130" i="38" s="1"/>
  <c r="G130" i="38" s="1"/>
  <c r="G140" i="23"/>
  <c r="C141" i="23" s="1"/>
  <c r="F143" i="23"/>
  <c r="Q142" i="23"/>
  <c r="C145" i="38" s="1"/>
  <c r="M157" i="14" l="1"/>
  <c r="O157" i="14" s="1"/>
  <c r="K158" i="14" s="1"/>
  <c r="D141" i="23"/>
  <c r="E141" i="23" s="1"/>
  <c r="N158" i="14"/>
  <c r="L211" i="23"/>
  <c r="F129" i="14"/>
  <c r="Q128" i="14"/>
  <c r="D131" i="38" s="1"/>
  <c r="G131" i="38" s="1"/>
  <c r="F144" i="23"/>
  <c r="Q143" i="23"/>
  <c r="C146" i="38" s="1"/>
  <c r="C99" i="14"/>
  <c r="N159" i="14" l="1"/>
  <c r="F130" i="14"/>
  <c r="Q129" i="14"/>
  <c r="D132" i="38" s="1"/>
  <c r="G132" i="38" s="1"/>
  <c r="M211" i="23"/>
  <c r="L158" i="14"/>
  <c r="M158" i="14" s="1"/>
  <c r="O158" i="14" s="1"/>
  <c r="K159" i="14" s="1"/>
  <c r="L159" i="14" s="1"/>
  <c r="M159" i="14" s="1"/>
  <c r="O159" i="14" s="1"/>
  <c r="K160" i="14" s="1"/>
  <c r="G141" i="23"/>
  <c r="C142" i="23" s="1"/>
  <c r="F145" i="23"/>
  <c r="Q144" i="23"/>
  <c r="C147" i="38" s="1"/>
  <c r="D99" i="14"/>
  <c r="E99" i="14" s="1"/>
  <c r="O211" i="23" l="1"/>
  <c r="K212" i="23" s="1"/>
  <c r="F131" i="14"/>
  <c r="Q130" i="14"/>
  <c r="D133" i="38" s="1"/>
  <c r="G133" i="38" s="1"/>
  <c r="D142" i="23"/>
  <c r="E142" i="23" s="1"/>
  <c r="N160" i="14"/>
  <c r="L160" i="14"/>
  <c r="F146" i="23"/>
  <c r="Q145" i="23"/>
  <c r="C148" i="38" s="1"/>
  <c r="G99" i="14"/>
  <c r="C100" i="14" s="1"/>
  <c r="M160" i="14" l="1"/>
  <c r="O160" i="14" s="1"/>
  <c r="K161" i="14" s="1"/>
  <c r="L161" i="14" s="1"/>
  <c r="N161" i="14"/>
  <c r="F132" i="14"/>
  <c r="Q131" i="14"/>
  <c r="D134" i="38" s="1"/>
  <c r="G134" i="38" s="1"/>
  <c r="L212" i="23"/>
  <c r="G142" i="23"/>
  <c r="C143" i="23" s="1"/>
  <c r="F147" i="23"/>
  <c r="Q146" i="23"/>
  <c r="C149" i="38" s="1"/>
  <c r="D100" i="14"/>
  <c r="E100" i="14" s="1"/>
  <c r="F133" i="14" l="1"/>
  <c r="Q132" i="14"/>
  <c r="D135" i="38" s="1"/>
  <c r="G135" i="38" s="1"/>
  <c r="D143" i="23"/>
  <c r="E143" i="23" s="1"/>
  <c r="G143" i="23" s="1"/>
  <c r="C144" i="23" s="1"/>
  <c r="N162" i="14"/>
  <c r="M212" i="23"/>
  <c r="M161" i="14"/>
  <c r="O161" i="14" s="1"/>
  <c r="K162" i="14" s="1"/>
  <c r="Q147" i="23"/>
  <c r="C150" i="38" s="1"/>
  <c r="F148" i="23"/>
  <c r="G100" i="14"/>
  <c r="C101" i="14" s="1"/>
  <c r="D144" i="23" l="1"/>
  <c r="E144" i="23" s="1"/>
  <c r="G144" i="23" s="1"/>
  <c r="C145" i="23" s="1"/>
  <c r="L162" i="14"/>
  <c r="M162" i="14" s="1"/>
  <c r="O162" i="14" s="1"/>
  <c r="K163" i="14" s="1"/>
  <c r="L163" i="14" s="1"/>
  <c r="F134" i="14"/>
  <c r="Q133" i="14"/>
  <c r="D136" i="38" s="1"/>
  <c r="G136" i="38" s="1"/>
  <c r="O212" i="23"/>
  <c r="K213" i="23" s="1"/>
  <c r="N163" i="14"/>
  <c r="F149" i="23"/>
  <c r="Q148" i="23"/>
  <c r="C151" i="38" s="1"/>
  <c r="D101" i="14"/>
  <c r="E101" i="14" s="1"/>
  <c r="G101" i="14" s="1"/>
  <c r="C102" i="14" s="1"/>
  <c r="M163" i="14" l="1"/>
  <c r="O163" i="14" s="1"/>
  <c r="K164" i="14" s="1"/>
  <c r="L164" i="14" s="1"/>
  <c r="N164" i="14"/>
  <c r="D145" i="23"/>
  <c r="E145" i="23" s="1"/>
  <c r="G145" i="23" s="1"/>
  <c r="C146" i="23" s="1"/>
  <c r="L213" i="23"/>
  <c r="F135" i="14"/>
  <c r="Q134" i="14"/>
  <c r="D137" i="38" s="1"/>
  <c r="G137" i="38" s="1"/>
  <c r="Q149" i="23"/>
  <c r="C152" i="38" s="1"/>
  <c r="F150" i="23"/>
  <c r="D102" i="14"/>
  <c r="E102" i="14" s="1"/>
  <c r="G102" i="14" s="1"/>
  <c r="F136" i="14" l="1"/>
  <c r="Q135" i="14"/>
  <c r="D138" i="38" s="1"/>
  <c r="G138" i="38" s="1"/>
  <c r="D146" i="23"/>
  <c r="E146" i="23" s="1"/>
  <c r="G146" i="23" s="1"/>
  <c r="C147" i="23" s="1"/>
  <c r="N165" i="14"/>
  <c r="M213" i="23"/>
  <c r="M164" i="14"/>
  <c r="O164" i="14" s="1"/>
  <c r="K165" i="14" s="1"/>
  <c r="Q150" i="23"/>
  <c r="C153" i="38" s="1"/>
  <c r="F151" i="23"/>
  <c r="C103" i="14"/>
  <c r="D147" i="23" l="1"/>
  <c r="E147" i="23" s="1"/>
  <c r="G147" i="23" s="1"/>
  <c r="C148" i="23" s="1"/>
  <c r="L165" i="14"/>
  <c r="O213" i="23"/>
  <c r="K214" i="23" s="1"/>
  <c r="N166" i="14"/>
  <c r="M28" i="14"/>
  <c r="D32" i="9" s="1"/>
  <c r="F137" i="14"/>
  <c r="Q136" i="14"/>
  <c r="D139" i="38" s="1"/>
  <c r="G139" i="38" s="1"/>
  <c r="F152" i="23"/>
  <c r="Q151" i="23"/>
  <c r="C154" i="38" s="1"/>
  <c r="D103" i="14"/>
  <c r="E103" i="14" s="1"/>
  <c r="M165" i="14" l="1"/>
  <c r="F32" i="9"/>
  <c r="D33" i="9"/>
  <c r="D36" i="9" s="1"/>
  <c r="N167" i="14"/>
  <c r="L214" i="23"/>
  <c r="F138" i="14"/>
  <c r="Q137" i="14"/>
  <c r="D140" i="38" s="1"/>
  <c r="G140" i="38" s="1"/>
  <c r="D148" i="23"/>
  <c r="E148" i="23" s="1"/>
  <c r="G148" i="23" s="1"/>
  <c r="C149" i="23" s="1"/>
  <c r="F153" i="23"/>
  <c r="Q152" i="23"/>
  <c r="C155" i="38" s="1"/>
  <c r="G103" i="14"/>
  <c r="C104" i="14" s="1"/>
  <c r="O165" i="14" l="1"/>
  <c r="K166" i="14" s="1"/>
  <c r="L166" i="14" s="1"/>
  <c r="M166" i="14" s="1"/>
  <c r="O166" i="14" s="1"/>
  <c r="K167" i="14" s="1"/>
  <c r="L167" i="14" s="1"/>
  <c r="M167" i="14" s="1"/>
  <c r="F33" i="9"/>
  <c r="F36" i="9"/>
  <c r="N168" i="14"/>
  <c r="D149" i="23"/>
  <c r="E149" i="23" s="1"/>
  <c r="G149" i="23" s="1"/>
  <c r="C150" i="23" s="1"/>
  <c r="M214" i="23"/>
  <c r="F139" i="14"/>
  <c r="Q138" i="14"/>
  <c r="D141" i="38" s="1"/>
  <c r="G141" i="38" s="1"/>
  <c r="F154" i="23"/>
  <c r="Q153" i="23"/>
  <c r="C156" i="38" s="1"/>
  <c r="D104" i="14"/>
  <c r="E104" i="14" s="1"/>
  <c r="O167" i="14" l="1"/>
  <c r="K168" i="14" s="1"/>
  <c r="F140" i="14"/>
  <c r="Q139" i="14"/>
  <c r="D142" i="38" s="1"/>
  <c r="G142" i="38" s="1"/>
  <c r="D150" i="23"/>
  <c r="E150" i="23" s="1"/>
  <c r="G150" i="23" s="1"/>
  <c r="C151" i="23" s="1"/>
  <c r="L168" i="14"/>
  <c r="M168" i="14" s="1"/>
  <c r="O168" i="14" s="1"/>
  <c r="K169" i="14" s="1"/>
  <c r="N169" i="14"/>
  <c r="O214" i="23"/>
  <c r="K215" i="23" s="1"/>
  <c r="Q154" i="23"/>
  <c r="C157" i="38" s="1"/>
  <c r="F155" i="23"/>
  <c r="G104" i="14"/>
  <c r="C105" i="14" s="1"/>
  <c r="L169" i="14" l="1"/>
  <c r="M169" i="14" s="1"/>
  <c r="O169" i="14" s="1"/>
  <c r="K170" i="14" s="1"/>
  <c r="N170" i="14"/>
  <c r="D151" i="23"/>
  <c r="E151" i="23" s="1"/>
  <c r="G151" i="23" s="1"/>
  <c r="C152" i="23" s="1"/>
  <c r="L215" i="23"/>
  <c r="F141" i="14"/>
  <c r="Q140" i="14"/>
  <c r="D143" i="38" s="1"/>
  <c r="G143" i="38" s="1"/>
  <c r="Q155" i="23"/>
  <c r="C158" i="38" s="1"/>
  <c r="F156" i="23"/>
  <c r="D105" i="14"/>
  <c r="E105" i="14" s="1"/>
  <c r="G105" i="14" s="1"/>
  <c r="C106" i="14" s="1"/>
  <c r="D152" i="23" l="1"/>
  <c r="E152" i="23" s="1"/>
  <c r="G152" i="23" s="1"/>
  <c r="C153" i="23" s="1"/>
  <c r="N171" i="14"/>
  <c r="L170" i="14"/>
  <c r="M170" i="14" s="1"/>
  <c r="O170" i="14" s="1"/>
  <c r="K171" i="14" s="1"/>
  <c r="F142" i="14"/>
  <c r="Q141" i="14"/>
  <c r="D144" i="38" s="1"/>
  <c r="G144" i="38" s="1"/>
  <c r="M215" i="23"/>
  <c r="F157" i="23"/>
  <c r="Q156" i="23"/>
  <c r="C159" i="38" s="1"/>
  <c r="D106" i="14"/>
  <c r="E106" i="14" s="1"/>
  <c r="G106" i="14" s="1"/>
  <c r="C107" i="14" s="1"/>
  <c r="O215" i="23" l="1"/>
  <c r="K216" i="23" s="1"/>
  <c r="L216" i="23" s="1"/>
  <c r="M216" i="23" s="1"/>
  <c r="O216" i="23" s="1"/>
  <c r="K217" i="23" s="1"/>
  <c r="D153" i="23"/>
  <c r="E153" i="23" s="1"/>
  <c r="G153" i="23" s="1"/>
  <c r="C154" i="23" s="1"/>
  <c r="L171" i="14"/>
  <c r="M171" i="14" s="1"/>
  <c r="O171" i="14" s="1"/>
  <c r="K172" i="14" s="1"/>
  <c r="L172" i="14" s="1"/>
  <c r="N172" i="14"/>
  <c r="F143" i="14"/>
  <c r="Q142" i="14"/>
  <c r="D145" i="38" s="1"/>
  <c r="G145" i="38" s="1"/>
  <c r="Q157" i="23"/>
  <c r="C160" i="38" s="1"/>
  <c r="F158" i="23"/>
  <c r="D107" i="14"/>
  <c r="E107" i="14" s="1"/>
  <c r="G107" i="14" s="1"/>
  <c r="M172" i="14" l="1"/>
  <c r="O172" i="14" s="1"/>
  <c r="K173" i="14" s="1"/>
  <c r="L173" i="14" s="1"/>
  <c r="F144" i="14"/>
  <c r="Q143" i="14"/>
  <c r="D146" i="38" s="1"/>
  <c r="G146" i="38" s="1"/>
  <c r="D154" i="23"/>
  <c r="E154" i="23" s="1"/>
  <c r="G154" i="23" s="1"/>
  <c r="C155" i="23" s="1"/>
  <c r="N173" i="14"/>
  <c r="L217" i="23"/>
  <c r="M217" i="23" s="1"/>
  <c r="O217" i="23" s="1"/>
  <c r="K218" i="23" s="1"/>
  <c r="F159" i="23"/>
  <c r="Q158" i="23"/>
  <c r="C161" i="38" s="1"/>
  <c r="C108" i="14"/>
  <c r="L218" i="23" l="1"/>
  <c r="M218" i="23" s="1"/>
  <c r="O218" i="23" s="1"/>
  <c r="K219" i="23" s="1"/>
  <c r="F145" i="14"/>
  <c r="Q144" i="14"/>
  <c r="D147" i="38" s="1"/>
  <c r="G147" i="38" s="1"/>
  <c r="D155" i="23"/>
  <c r="E155" i="23" s="1"/>
  <c r="G155" i="23" s="1"/>
  <c r="C156" i="23" s="1"/>
  <c r="N174" i="14"/>
  <c r="M173" i="14"/>
  <c r="O173" i="14" s="1"/>
  <c r="K174" i="14" s="1"/>
  <c r="F160" i="23"/>
  <c r="Q159" i="23"/>
  <c r="C162" i="38" s="1"/>
  <c r="D108" i="14"/>
  <c r="E108" i="14" s="1"/>
  <c r="G108" i="14" s="1"/>
  <c r="L174" i="14" l="1"/>
  <c r="M174" i="14" s="1"/>
  <c r="O174" i="14" s="1"/>
  <c r="K175" i="14" s="1"/>
  <c r="N175" i="14"/>
  <c r="L219" i="23"/>
  <c r="M219" i="23" s="1"/>
  <c r="O219" i="23" s="1"/>
  <c r="K220" i="23" s="1"/>
  <c r="D156" i="23"/>
  <c r="E156" i="23" s="1"/>
  <c r="G156" i="23" s="1"/>
  <c r="C157" i="23" s="1"/>
  <c r="F146" i="14"/>
  <c r="Q145" i="14"/>
  <c r="D148" i="38" s="1"/>
  <c r="G148" i="38" s="1"/>
  <c r="F161" i="23"/>
  <c r="Q160" i="23"/>
  <c r="C163" i="38" s="1"/>
  <c r="C109" i="14"/>
  <c r="N176" i="14" l="1"/>
  <c r="F147" i="14"/>
  <c r="Q146" i="14"/>
  <c r="D149" i="38" s="1"/>
  <c r="G149" i="38" s="1"/>
  <c r="L175" i="14"/>
  <c r="M175" i="14" s="1"/>
  <c r="O175" i="14" s="1"/>
  <c r="K176" i="14" s="1"/>
  <c r="L220" i="23"/>
  <c r="M220" i="23" s="1"/>
  <c r="O220" i="23" s="1"/>
  <c r="K221" i="23" s="1"/>
  <c r="L221" i="23" s="1"/>
  <c r="M221" i="23" s="1"/>
  <c r="O221" i="23" s="1"/>
  <c r="K222" i="23" s="1"/>
  <c r="D157" i="23"/>
  <c r="E157" i="23" s="1"/>
  <c r="G157" i="23" s="1"/>
  <c r="C158" i="23" s="1"/>
  <c r="F162" i="23"/>
  <c r="Q161" i="23"/>
  <c r="C164" i="38" s="1"/>
  <c r="D109" i="14"/>
  <c r="E109" i="14" s="1"/>
  <c r="G109" i="14" s="1"/>
  <c r="L222" i="23" l="1"/>
  <c r="M222" i="23" s="1"/>
  <c r="O222" i="23" s="1"/>
  <c r="K223" i="23" s="1"/>
  <c r="L223" i="23" s="1"/>
  <c r="M223" i="23" s="1"/>
  <c r="O223" i="23" s="1"/>
  <c r="K224" i="23" s="1"/>
  <c r="L176" i="14"/>
  <c r="M176" i="14" s="1"/>
  <c r="O176" i="14" s="1"/>
  <c r="K177" i="14" s="1"/>
  <c r="F148" i="14"/>
  <c r="Q147" i="14"/>
  <c r="D150" i="38" s="1"/>
  <c r="G150" i="38" s="1"/>
  <c r="D158" i="23"/>
  <c r="E158" i="23" s="1"/>
  <c r="G158" i="23" s="1"/>
  <c r="C159" i="23" s="1"/>
  <c r="N177" i="14"/>
  <c r="Q162" i="23"/>
  <c r="C165" i="38" s="1"/>
  <c r="F163" i="23"/>
  <c r="C110" i="14"/>
  <c r="D159" i="23" l="1"/>
  <c r="E159" i="23" s="1"/>
  <c r="G159" i="23" s="1"/>
  <c r="C160" i="23" s="1"/>
  <c r="N178" i="14"/>
  <c r="L224" i="23"/>
  <c r="M224" i="23" s="1"/>
  <c r="O224" i="23" s="1"/>
  <c r="K225" i="23" s="1"/>
  <c r="L177" i="14"/>
  <c r="M177" i="14" s="1"/>
  <c r="O177" i="14" s="1"/>
  <c r="K178" i="14" s="1"/>
  <c r="L178" i="14" s="1"/>
  <c r="F149" i="14"/>
  <c r="Q148" i="14"/>
  <c r="D151" i="38" s="1"/>
  <c r="G151" i="38" s="1"/>
  <c r="Q163" i="23"/>
  <c r="C166" i="38" s="1"/>
  <c r="F164" i="23"/>
  <c r="D110" i="14"/>
  <c r="E110" i="14" s="1"/>
  <c r="G110" i="14" s="1"/>
  <c r="M178" i="14" l="1"/>
  <c r="O178" i="14" s="1"/>
  <c r="K179" i="14" s="1"/>
  <c r="L179" i="14" s="1"/>
  <c r="L225" i="23"/>
  <c r="M225" i="23" s="1"/>
  <c r="O225" i="23" s="1"/>
  <c r="K226" i="23" s="1"/>
  <c r="N179" i="14"/>
  <c r="F150" i="14"/>
  <c r="Q149" i="14"/>
  <c r="D152" i="38" s="1"/>
  <c r="G152" i="38" s="1"/>
  <c r="D160" i="23"/>
  <c r="E160" i="23" s="1"/>
  <c r="G160" i="23" s="1"/>
  <c r="C161" i="23" s="1"/>
  <c r="Q164" i="23"/>
  <c r="C167" i="38" s="1"/>
  <c r="F165" i="23"/>
  <c r="C111" i="14"/>
  <c r="M179" i="14" l="1"/>
  <c r="O179" i="14" s="1"/>
  <c r="K180" i="14" s="1"/>
  <c r="L180" i="14" s="1"/>
  <c r="F151" i="14"/>
  <c r="Q150" i="14"/>
  <c r="D153" i="38" s="1"/>
  <c r="G153" i="38" s="1"/>
  <c r="D161" i="23"/>
  <c r="E161" i="23" s="1"/>
  <c r="G161" i="23" s="1"/>
  <c r="C162" i="23" s="1"/>
  <c r="L226" i="23"/>
  <c r="M226" i="23" s="1"/>
  <c r="O226" i="23" s="1"/>
  <c r="K227" i="23" s="1"/>
  <c r="N180" i="14"/>
  <c r="E28" i="23"/>
  <c r="Q165" i="23"/>
  <c r="C168" i="38" s="1"/>
  <c r="F166" i="23"/>
  <c r="D111" i="14"/>
  <c r="E111" i="14" s="1"/>
  <c r="G111" i="14" s="1"/>
  <c r="M180" i="14" l="1"/>
  <c r="O180" i="14" s="1"/>
  <c r="K181" i="14" s="1"/>
  <c r="L181" i="14" s="1"/>
  <c r="D17" i="9"/>
  <c r="F17" i="9" s="1"/>
  <c r="D44" i="9"/>
  <c r="L227" i="23"/>
  <c r="M227" i="23" s="1"/>
  <c r="O227" i="23" s="1"/>
  <c r="K228" i="23" s="1"/>
  <c r="L228" i="23" s="1"/>
  <c r="M228" i="23" s="1"/>
  <c r="O228" i="23" s="1"/>
  <c r="K229" i="23" s="1"/>
  <c r="N181" i="14"/>
  <c r="D162" i="23"/>
  <c r="E162" i="23" s="1"/>
  <c r="G162" i="23" s="1"/>
  <c r="C163" i="23" s="1"/>
  <c r="F152" i="14"/>
  <c r="Q151" i="14"/>
  <c r="D154" i="38" s="1"/>
  <c r="G154" i="38" s="1"/>
  <c r="Q166" i="23"/>
  <c r="C169" i="38" s="1"/>
  <c r="F167" i="23"/>
  <c r="C112" i="14"/>
  <c r="L229" i="23" l="1"/>
  <c r="M229" i="23" s="1"/>
  <c r="O229" i="23" s="1"/>
  <c r="K230" i="23" s="1"/>
  <c r="L230" i="23" s="1"/>
  <c r="M230" i="23" s="1"/>
  <c r="O230" i="23" s="1"/>
  <c r="K231" i="23" s="1"/>
  <c r="D163" i="23"/>
  <c r="E163" i="23" s="1"/>
  <c r="G163" i="23" s="1"/>
  <c r="C164" i="23" s="1"/>
  <c r="F153" i="14"/>
  <c r="Q152" i="14"/>
  <c r="D155" i="38" s="1"/>
  <c r="G155" i="38" s="1"/>
  <c r="N182" i="14"/>
  <c r="M181" i="14"/>
  <c r="O181" i="14" s="1"/>
  <c r="K182" i="14" s="1"/>
  <c r="L182" i="14" s="1"/>
  <c r="F168" i="23"/>
  <c r="Q167" i="23"/>
  <c r="C170" i="38" s="1"/>
  <c r="D112" i="14"/>
  <c r="E112" i="14" s="1"/>
  <c r="G112" i="14" s="1"/>
  <c r="D164" i="23" l="1"/>
  <c r="E164" i="23" s="1"/>
  <c r="G164" i="23" s="1"/>
  <c r="C165" i="23" s="1"/>
  <c r="L231" i="23"/>
  <c r="M231" i="23" s="1"/>
  <c r="O231" i="23" s="1"/>
  <c r="K232" i="23" s="1"/>
  <c r="N183" i="14"/>
  <c r="M182" i="14"/>
  <c r="O182" i="14" s="1"/>
  <c r="K183" i="14" s="1"/>
  <c r="L183" i="14" s="1"/>
  <c r="F154" i="14"/>
  <c r="Q153" i="14"/>
  <c r="D156" i="38" s="1"/>
  <c r="G156" i="38" s="1"/>
  <c r="F169" i="23"/>
  <c r="Q168" i="23"/>
  <c r="C171" i="38" s="1"/>
  <c r="M183" i="14" l="1"/>
  <c r="O183" i="14" s="1"/>
  <c r="K184" i="14" s="1"/>
  <c r="L184" i="14" s="1"/>
  <c r="L232" i="23"/>
  <c r="M232" i="23" s="1"/>
  <c r="O232" i="23" s="1"/>
  <c r="K233" i="23" s="1"/>
  <c r="F155" i="14"/>
  <c r="Q154" i="14"/>
  <c r="D157" i="38" s="1"/>
  <c r="G157" i="38" s="1"/>
  <c r="N184" i="14"/>
  <c r="D165" i="23"/>
  <c r="E165" i="23" s="1"/>
  <c r="G165" i="23" s="1"/>
  <c r="C166" i="23" s="1"/>
  <c r="F170" i="23"/>
  <c r="Q169" i="23"/>
  <c r="C172" i="38" s="1"/>
  <c r="C113" i="14"/>
  <c r="L233" i="23" l="1"/>
  <c r="M233" i="23" s="1"/>
  <c r="O233" i="23" s="1"/>
  <c r="K234" i="23" s="1"/>
  <c r="L234" i="23" s="1"/>
  <c r="M234" i="23" s="1"/>
  <c r="O234" i="23" s="1"/>
  <c r="K235" i="23" s="1"/>
  <c r="D166" i="23"/>
  <c r="E166" i="23" s="1"/>
  <c r="G166" i="23" s="1"/>
  <c r="C167" i="23" s="1"/>
  <c r="N185" i="14"/>
  <c r="F156" i="14"/>
  <c r="Q155" i="14"/>
  <c r="D158" i="38" s="1"/>
  <c r="G158" i="38" s="1"/>
  <c r="M184" i="14"/>
  <c r="O184" i="14" s="1"/>
  <c r="K185" i="14" s="1"/>
  <c r="L185" i="14" s="1"/>
  <c r="Q170" i="23"/>
  <c r="C173" i="38" s="1"/>
  <c r="F171" i="23"/>
  <c r="D113" i="14"/>
  <c r="E113" i="14" s="1"/>
  <c r="G113" i="14" s="1"/>
  <c r="M185" i="14" l="1"/>
  <c r="O185" i="14" s="1"/>
  <c r="K186" i="14" s="1"/>
  <c r="L186" i="14" s="1"/>
  <c r="F157" i="14"/>
  <c r="Q156" i="14"/>
  <c r="D159" i="38" s="1"/>
  <c r="G159" i="38" s="1"/>
  <c r="D167" i="23"/>
  <c r="E167" i="23" s="1"/>
  <c r="G167" i="23" s="1"/>
  <c r="C168" i="23" s="1"/>
  <c r="N186" i="14"/>
  <c r="L235" i="23"/>
  <c r="M235" i="23" s="1"/>
  <c r="O235" i="23" s="1"/>
  <c r="K236" i="23" s="1"/>
  <c r="Q171" i="23"/>
  <c r="C174" i="38" s="1"/>
  <c r="F172" i="23"/>
  <c r="L236" i="23" l="1"/>
  <c r="M236" i="23" s="1"/>
  <c r="O236" i="23" s="1"/>
  <c r="K237" i="23" s="1"/>
  <c r="F158" i="14"/>
  <c r="Q157" i="14"/>
  <c r="D160" i="38" s="1"/>
  <c r="G160" i="38" s="1"/>
  <c r="N187" i="14"/>
  <c r="D168" i="23"/>
  <c r="E168" i="23" s="1"/>
  <c r="G168" i="23" s="1"/>
  <c r="C169" i="23" s="1"/>
  <c r="M186" i="14"/>
  <c r="O186" i="14" s="1"/>
  <c r="K187" i="14" s="1"/>
  <c r="F173" i="23"/>
  <c r="Q172" i="23"/>
  <c r="C175" i="38" s="1"/>
  <c r="C114" i="14"/>
  <c r="L237" i="23" l="1"/>
  <c r="M237" i="23" s="1"/>
  <c r="O237" i="23" s="1"/>
  <c r="K238" i="23" s="1"/>
  <c r="D169" i="23"/>
  <c r="E169" i="23" s="1"/>
  <c r="G169" i="23" s="1"/>
  <c r="C170" i="23" s="1"/>
  <c r="N188" i="14"/>
  <c r="L187" i="14"/>
  <c r="M187" i="14" s="1"/>
  <c r="O187" i="14" s="1"/>
  <c r="K188" i="14" s="1"/>
  <c r="F159" i="14"/>
  <c r="Q158" i="14"/>
  <c r="D161" i="38" s="1"/>
  <c r="G161" i="38" s="1"/>
  <c r="F174" i="23"/>
  <c r="Q173" i="23"/>
  <c r="C176" i="38" s="1"/>
  <c r="D114" i="14"/>
  <c r="E114" i="14" s="1"/>
  <c r="G114" i="14" s="1"/>
  <c r="D170" i="23" l="1"/>
  <c r="E170" i="23" s="1"/>
  <c r="G170" i="23" s="1"/>
  <c r="C171" i="23" s="1"/>
  <c r="L188" i="14"/>
  <c r="M188" i="14" s="1"/>
  <c r="O188" i="14" s="1"/>
  <c r="K189" i="14" s="1"/>
  <c r="L189" i="14" s="1"/>
  <c r="N189" i="14"/>
  <c r="L238" i="23"/>
  <c r="M238" i="23" s="1"/>
  <c r="O238" i="23" s="1"/>
  <c r="K239" i="23" s="1"/>
  <c r="L239" i="23" s="1"/>
  <c r="M239" i="23" s="1"/>
  <c r="O239" i="23" s="1"/>
  <c r="K240" i="23" s="1"/>
  <c r="F160" i="14"/>
  <c r="Q159" i="14"/>
  <c r="D162" i="38" s="1"/>
  <c r="G162" i="38" s="1"/>
  <c r="F175" i="23"/>
  <c r="Q174" i="23"/>
  <c r="C177" i="38" s="1"/>
  <c r="M189" i="14" l="1"/>
  <c r="O189" i="14" s="1"/>
  <c r="K190" i="14" s="1"/>
  <c r="L190" i="14" s="1"/>
  <c r="L240" i="23"/>
  <c r="M240" i="23" s="1"/>
  <c r="O240" i="23" s="1"/>
  <c r="K241" i="23" s="1"/>
  <c r="F161" i="14"/>
  <c r="Q160" i="14"/>
  <c r="D163" i="38" s="1"/>
  <c r="G163" i="38" s="1"/>
  <c r="N190" i="14"/>
  <c r="D171" i="23"/>
  <c r="E171" i="23" s="1"/>
  <c r="G171" i="23" s="1"/>
  <c r="C172" i="23" s="1"/>
  <c r="F176" i="23"/>
  <c r="Q175" i="23"/>
  <c r="C178" i="38" s="1"/>
  <c r="C115" i="14"/>
  <c r="N191" i="14" l="1"/>
  <c r="M190" i="14"/>
  <c r="O190" i="14" s="1"/>
  <c r="K191" i="14" s="1"/>
  <c r="L191" i="14" s="1"/>
  <c r="M191" i="14" s="1"/>
  <c r="O191" i="14" s="1"/>
  <c r="K192" i="14" s="1"/>
  <c r="L192" i="14" s="1"/>
  <c r="D172" i="23"/>
  <c r="E172" i="23" s="1"/>
  <c r="G172" i="23" s="1"/>
  <c r="C173" i="23" s="1"/>
  <c r="L241" i="23"/>
  <c r="M241" i="23" s="1"/>
  <c r="O241" i="23" s="1"/>
  <c r="K242" i="23" s="1"/>
  <c r="F162" i="14"/>
  <c r="Q161" i="14"/>
  <c r="D164" i="38" s="1"/>
  <c r="G164" i="38" s="1"/>
  <c r="F177" i="23"/>
  <c r="Q176" i="23"/>
  <c r="C179" i="38" s="1"/>
  <c r="D115" i="14"/>
  <c r="E115" i="14" s="1"/>
  <c r="G115" i="14" s="1"/>
  <c r="L242" i="23" l="1"/>
  <c r="M242" i="23" s="1"/>
  <c r="O242" i="23" s="1"/>
  <c r="K243" i="23" s="1"/>
  <c r="D173" i="23"/>
  <c r="E173" i="23" s="1"/>
  <c r="G173" i="23" s="1"/>
  <c r="C174" i="23" s="1"/>
  <c r="F163" i="14"/>
  <c r="Q162" i="14"/>
  <c r="D165" i="38" s="1"/>
  <c r="G165" i="38" s="1"/>
  <c r="N192" i="14"/>
  <c r="M192" i="14" s="1"/>
  <c r="O192" i="14" s="1"/>
  <c r="K193" i="14" s="1"/>
  <c r="L193" i="14" s="1"/>
  <c r="F178" i="23"/>
  <c r="Q177" i="23"/>
  <c r="C180" i="38" s="1"/>
  <c r="L243" i="23" l="1"/>
  <c r="M243" i="23" s="1"/>
  <c r="O243" i="23" s="1"/>
  <c r="K244" i="23" s="1"/>
  <c r="L244" i="23" s="1"/>
  <c r="M244" i="23" s="1"/>
  <c r="O244" i="23" s="1"/>
  <c r="K245" i="23" s="1"/>
  <c r="D174" i="23"/>
  <c r="E174" i="23" s="1"/>
  <c r="G174" i="23" s="1"/>
  <c r="C175" i="23" s="1"/>
  <c r="N193" i="14"/>
  <c r="F164" i="14"/>
  <c r="Q163" i="14"/>
  <c r="D166" i="38" s="1"/>
  <c r="G166" i="38" s="1"/>
  <c r="Q178" i="23"/>
  <c r="C181" i="38" s="1"/>
  <c r="F179" i="23"/>
  <c r="C116" i="14"/>
  <c r="F165" i="14" l="1"/>
  <c r="Q164" i="14"/>
  <c r="D167" i="38" s="1"/>
  <c r="G167" i="38" s="1"/>
  <c r="L245" i="23"/>
  <c r="M245" i="23" s="1"/>
  <c r="O245" i="23" s="1"/>
  <c r="K246" i="23" s="1"/>
  <c r="L246" i="23" s="1"/>
  <c r="M246" i="23" s="1"/>
  <c r="O246" i="23" s="1"/>
  <c r="K247" i="23" s="1"/>
  <c r="L247" i="23" s="1"/>
  <c r="M247" i="23" s="1"/>
  <c r="O247" i="23" s="1"/>
  <c r="K248" i="23" s="1"/>
  <c r="D175" i="23"/>
  <c r="E175" i="23" s="1"/>
  <c r="G175" i="23" s="1"/>
  <c r="C176" i="23" s="1"/>
  <c r="N194" i="14"/>
  <c r="M193" i="14"/>
  <c r="O193" i="14" s="1"/>
  <c r="K194" i="14" s="1"/>
  <c r="F180" i="23"/>
  <c r="Q179" i="23"/>
  <c r="C182" i="38" s="1"/>
  <c r="D116" i="14"/>
  <c r="E116" i="14" s="1"/>
  <c r="G116" i="14" s="1"/>
  <c r="L248" i="23" l="1"/>
  <c r="M248" i="23" s="1"/>
  <c r="O248" i="23" s="1"/>
  <c r="K249" i="23" s="1"/>
  <c r="L249" i="23" s="1"/>
  <c r="M249" i="23" s="1"/>
  <c r="O249" i="23" s="1"/>
  <c r="K250" i="23" s="1"/>
  <c r="L194" i="14"/>
  <c r="M194" i="14" s="1"/>
  <c r="O194" i="14" s="1"/>
  <c r="K195" i="14" s="1"/>
  <c r="D176" i="23"/>
  <c r="E176" i="23" s="1"/>
  <c r="G176" i="23" s="1"/>
  <c r="C177" i="23" s="1"/>
  <c r="N195" i="14"/>
  <c r="F166" i="14"/>
  <c r="Q165" i="14"/>
  <c r="E28" i="14"/>
  <c r="D18" i="9" s="1"/>
  <c r="D45" i="9" s="1"/>
  <c r="F181" i="23"/>
  <c r="Q180" i="23"/>
  <c r="C183" i="38" s="1"/>
  <c r="F18" i="9" l="1"/>
  <c r="D19" i="9"/>
  <c r="D21" i="9" s="1"/>
  <c r="D168" i="38"/>
  <c r="G168" i="38" s="1"/>
  <c r="D177" i="23"/>
  <c r="E177" i="23" s="1"/>
  <c r="G177" i="23" s="1"/>
  <c r="C178" i="23" s="1"/>
  <c r="N196" i="14"/>
  <c r="L195" i="14"/>
  <c r="M195" i="14" s="1"/>
  <c r="O195" i="14" s="1"/>
  <c r="K196" i="14" s="1"/>
  <c r="L250" i="23"/>
  <c r="M250" i="23" s="1"/>
  <c r="O250" i="23" s="1"/>
  <c r="K251" i="23" s="1"/>
  <c r="F167" i="14"/>
  <c r="Q166" i="14"/>
  <c r="D169" i="38" s="1"/>
  <c r="G169" i="38" s="1"/>
  <c r="F182" i="23"/>
  <c r="Q181" i="23"/>
  <c r="C184" i="38" s="1"/>
  <c r="C117" i="14"/>
  <c r="D46" i="9" l="1"/>
  <c r="D49" i="9" s="1"/>
  <c r="F19" i="9"/>
  <c r="F21" i="9" s="1"/>
  <c r="L196" i="14"/>
  <c r="M196" i="14" s="1"/>
  <c r="O196" i="14" s="1"/>
  <c r="K197" i="14" s="1"/>
  <c r="L197" i="14" s="1"/>
  <c r="L251" i="23"/>
  <c r="M251" i="23" s="1"/>
  <c r="O251" i="23" s="1"/>
  <c r="K252" i="23" s="1"/>
  <c r="N197" i="14"/>
  <c r="F168" i="14"/>
  <c r="Q167" i="14"/>
  <c r="D170" i="38" s="1"/>
  <c r="G170" i="38" s="1"/>
  <c r="D178" i="23"/>
  <c r="E178" i="23" s="1"/>
  <c r="G178" i="23" s="1"/>
  <c r="C179" i="23" s="1"/>
  <c r="F183" i="23"/>
  <c r="Q182" i="23"/>
  <c r="C185" i="38" s="1"/>
  <c r="D117" i="14"/>
  <c r="E117" i="14" s="1"/>
  <c r="G117" i="14" s="1"/>
  <c r="L252" i="23" l="1"/>
  <c r="M252" i="23" s="1"/>
  <c r="O252" i="23" s="1"/>
  <c r="K253" i="23" s="1"/>
  <c r="N198" i="14"/>
  <c r="M197" i="14"/>
  <c r="O197" i="14" s="1"/>
  <c r="K198" i="14" s="1"/>
  <c r="L198" i="14" s="1"/>
  <c r="D179" i="23"/>
  <c r="E179" i="23" s="1"/>
  <c r="G179" i="23" s="1"/>
  <c r="C180" i="23" s="1"/>
  <c r="F169" i="14"/>
  <c r="Q168" i="14"/>
  <c r="D171" i="38" s="1"/>
  <c r="G171" i="38" s="1"/>
  <c r="F184" i="23"/>
  <c r="Q183" i="23"/>
  <c r="C186" i="38" s="1"/>
  <c r="C118" i="14"/>
  <c r="F170" i="14" l="1"/>
  <c r="Q169" i="14"/>
  <c r="D172" i="38" s="1"/>
  <c r="G172" i="38" s="1"/>
  <c r="N199" i="14"/>
  <c r="L253" i="23"/>
  <c r="M253" i="23" s="1"/>
  <c r="O253" i="23" s="1"/>
  <c r="K254" i="23" s="1"/>
  <c r="L254" i="23" s="1"/>
  <c r="M254" i="23" s="1"/>
  <c r="O254" i="23" s="1"/>
  <c r="K255" i="23" s="1"/>
  <c r="D180" i="23"/>
  <c r="E180" i="23" s="1"/>
  <c r="G180" i="23" s="1"/>
  <c r="C181" i="23" s="1"/>
  <c r="M198" i="14"/>
  <c r="O198" i="14" s="1"/>
  <c r="K199" i="14" s="1"/>
  <c r="F185" i="23"/>
  <c r="Q184" i="23"/>
  <c r="C187" i="38" s="1"/>
  <c r="D118" i="14"/>
  <c r="E118" i="14" s="1"/>
  <c r="G118" i="14" s="1"/>
  <c r="N200" i="14" l="1"/>
  <c r="L199" i="14"/>
  <c r="M199" i="14" s="1"/>
  <c r="O199" i="14" s="1"/>
  <c r="K200" i="14" s="1"/>
  <c r="L200" i="14" s="1"/>
  <c r="M200" i="14" s="1"/>
  <c r="O200" i="14" s="1"/>
  <c r="K201" i="14" s="1"/>
  <c r="L255" i="23"/>
  <c r="M255" i="23" s="1"/>
  <c r="O255" i="23" s="1"/>
  <c r="K256" i="23" s="1"/>
  <c r="L256" i="23" s="1"/>
  <c r="M256" i="23" s="1"/>
  <c r="O256" i="23" s="1"/>
  <c r="K257" i="23" s="1"/>
  <c r="D181" i="23"/>
  <c r="E181" i="23" s="1"/>
  <c r="G181" i="23" s="1"/>
  <c r="C182" i="23" s="1"/>
  <c r="F171" i="14"/>
  <c r="Q170" i="14"/>
  <c r="D173" i="38" s="1"/>
  <c r="G173" i="38" s="1"/>
  <c r="F186" i="23"/>
  <c r="Q185" i="23"/>
  <c r="C188" i="38" s="1"/>
  <c r="C119" i="14"/>
  <c r="L257" i="23" l="1"/>
  <c r="M257" i="23" s="1"/>
  <c r="O257" i="23" s="1"/>
  <c r="K258" i="23" s="1"/>
  <c r="L258" i="23" s="1"/>
  <c r="M258" i="23" s="1"/>
  <c r="O258" i="23" s="1"/>
  <c r="K259" i="23" s="1"/>
  <c r="L201" i="14"/>
  <c r="N201" i="14"/>
  <c r="F172" i="14"/>
  <c r="Q171" i="14"/>
  <c r="D174" i="38" s="1"/>
  <c r="G174" i="38" s="1"/>
  <c r="D182" i="23"/>
  <c r="E182" i="23" s="1"/>
  <c r="G182" i="23" s="1"/>
  <c r="C183" i="23" s="1"/>
  <c r="F187" i="23"/>
  <c r="Q186" i="23"/>
  <c r="C189" i="38" s="1"/>
  <c r="D119" i="14"/>
  <c r="E119" i="14" s="1"/>
  <c r="G119" i="14" s="1"/>
  <c r="M201" i="14" l="1"/>
  <c r="O201" i="14" s="1"/>
  <c r="K202" i="14" s="1"/>
  <c r="L202" i="14" s="1"/>
  <c r="D183" i="23"/>
  <c r="E183" i="23" s="1"/>
  <c r="G183" i="23" s="1"/>
  <c r="C184" i="23" s="1"/>
  <c r="L259" i="23"/>
  <c r="M259" i="23" s="1"/>
  <c r="O259" i="23" s="1"/>
  <c r="K260" i="23" s="1"/>
  <c r="L260" i="23" s="1"/>
  <c r="M260" i="23" s="1"/>
  <c r="O260" i="23" s="1"/>
  <c r="K261" i="23" s="1"/>
  <c r="N202" i="14"/>
  <c r="F173" i="14"/>
  <c r="Q172" i="14"/>
  <c r="D175" i="38" s="1"/>
  <c r="G175" i="38" s="1"/>
  <c r="Q187" i="23"/>
  <c r="C190" i="38" s="1"/>
  <c r="F188" i="23"/>
  <c r="C120" i="14"/>
  <c r="M202" i="14" l="1"/>
  <c r="O202" i="14" s="1"/>
  <c r="K203" i="14" s="1"/>
  <c r="L203" i="14" s="1"/>
  <c r="L261" i="23"/>
  <c r="M261" i="23" s="1"/>
  <c r="O261" i="23" s="1"/>
  <c r="K262" i="23" s="1"/>
  <c r="F174" i="14"/>
  <c r="Q173" i="14"/>
  <c r="D176" i="38" s="1"/>
  <c r="G176" i="38" s="1"/>
  <c r="N203" i="14"/>
  <c r="D184" i="23"/>
  <c r="E184" i="23" s="1"/>
  <c r="G184" i="23" s="1"/>
  <c r="C185" i="23" s="1"/>
  <c r="F189" i="23"/>
  <c r="Q188" i="23"/>
  <c r="C191" i="38" s="1"/>
  <c r="D120" i="14"/>
  <c r="E120" i="14" s="1"/>
  <c r="G120" i="14" s="1"/>
  <c r="D185" i="23" l="1"/>
  <c r="E185" i="23" s="1"/>
  <c r="G185" i="23" s="1"/>
  <c r="C186" i="23" s="1"/>
  <c r="F175" i="14"/>
  <c r="Q174" i="14"/>
  <c r="D177" i="38" s="1"/>
  <c r="G177" i="38" s="1"/>
  <c r="L262" i="23"/>
  <c r="M262" i="23" s="1"/>
  <c r="O262" i="23" s="1"/>
  <c r="K263" i="23" s="1"/>
  <c r="N204" i="14"/>
  <c r="M203" i="14"/>
  <c r="O203" i="14" s="1"/>
  <c r="K204" i="14" s="1"/>
  <c r="L204" i="14" s="1"/>
  <c r="Q189" i="23"/>
  <c r="C192" i="38" s="1"/>
  <c r="F190" i="23"/>
  <c r="C121" i="14"/>
  <c r="M204" i="14" l="1"/>
  <c r="O204" i="14" s="1"/>
  <c r="K205" i="14" s="1"/>
  <c r="L205" i="14" s="1"/>
  <c r="L263" i="23"/>
  <c r="M263" i="23" s="1"/>
  <c r="O263" i="23" s="1"/>
  <c r="K264" i="23" s="1"/>
  <c r="L264" i="23" s="1"/>
  <c r="M264" i="23" s="1"/>
  <c r="O264" i="23" s="1"/>
  <c r="K265" i="23" s="1"/>
  <c r="F176" i="14"/>
  <c r="Q175" i="14"/>
  <c r="D178" i="38" s="1"/>
  <c r="G178" i="38" s="1"/>
  <c r="N205" i="14"/>
  <c r="D186" i="23"/>
  <c r="E186" i="23" s="1"/>
  <c r="G186" i="23" s="1"/>
  <c r="C187" i="23" s="1"/>
  <c r="F191" i="23"/>
  <c r="Q190" i="23"/>
  <c r="C193" i="38" s="1"/>
  <c r="D121" i="14"/>
  <c r="E121" i="14" s="1"/>
  <c r="G121" i="14" s="1"/>
  <c r="M205" i="14" l="1"/>
  <c r="O205" i="14" s="1"/>
  <c r="K206" i="14" s="1"/>
  <c r="L206" i="14" s="1"/>
  <c r="L265" i="23"/>
  <c r="M265" i="23" s="1"/>
  <c r="O265" i="23" s="1"/>
  <c r="K266" i="23" s="1"/>
  <c r="F177" i="14"/>
  <c r="Q176" i="14"/>
  <c r="D179" i="38" s="1"/>
  <c r="G179" i="38" s="1"/>
  <c r="N206" i="14"/>
  <c r="D187" i="23"/>
  <c r="E187" i="23" s="1"/>
  <c r="G187" i="23" s="1"/>
  <c r="C188" i="23" s="1"/>
  <c r="F192" i="23"/>
  <c r="Q191" i="23"/>
  <c r="C194" i="38" s="1"/>
  <c r="N207" i="14" l="1"/>
  <c r="L266" i="23"/>
  <c r="M266" i="23" s="1"/>
  <c r="O266" i="23" s="1"/>
  <c r="K267" i="23" s="1"/>
  <c r="D188" i="23"/>
  <c r="E188" i="23" s="1"/>
  <c r="G188" i="23" s="1"/>
  <c r="C189" i="23" s="1"/>
  <c r="F178" i="14"/>
  <c r="Q177" i="14"/>
  <c r="D180" i="38" s="1"/>
  <c r="G180" i="38" s="1"/>
  <c r="M206" i="14"/>
  <c r="O206" i="14" s="1"/>
  <c r="K207" i="14" s="1"/>
  <c r="F193" i="23"/>
  <c r="Q192" i="23"/>
  <c r="C195" i="38" s="1"/>
  <c r="C122" i="14"/>
  <c r="L267" i="23" l="1"/>
  <c r="D189" i="23"/>
  <c r="E189" i="23" s="1"/>
  <c r="G189" i="23" s="1"/>
  <c r="C190" i="23" s="1"/>
  <c r="N208" i="14"/>
  <c r="L207" i="14"/>
  <c r="M207" i="14" s="1"/>
  <c r="O207" i="14" s="1"/>
  <c r="K208" i="14" s="1"/>
  <c r="L208" i="14" s="1"/>
  <c r="F179" i="14"/>
  <c r="Q178" i="14"/>
  <c r="D181" i="38" s="1"/>
  <c r="G181" i="38" s="1"/>
  <c r="F194" i="23"/>
  <c r="Q193" i="23"/>
  <c r="C196" i="38" s="1"/>
  <c r="D122" i="14"/>
  <c r="E122" i="14" s="1"/>
  <c r="G122" i="14" s="1"/>
  <c r="C123" i="14" s="1"/>
  <c r="M267" i="23" l="1"/>
  <c r="L32" i="23"/>
  <c r="M208" i="14"/>
  <c r="O208" i="14" s="1"/>
  <c r="K209" i="14" s="1"/>
  <c r="L209" i="14" s="1"/>
  <c r="F180" i="14"/>
  <c r="Q179" i="14"/>
  <c r="D182" i="38" s="1"/>
  <c r="G182" i="38" s="1"/>
  <c r="D190" i="23"/>
  <c r="E190" i="23" s="1"/>
  <c r="G190" i="23" s="1"/>
  <c r="C191" i="23" s="1"/>
  <c r="N209" i="14"/>
  <c r="F195" i="23"/>
  <c r="Q194" i="23"/>
  <c r="C197" i="38" s="1"/>
  <c r="D123" i="14"/>
  <c r="E123" i="14" s="1"/>
  <c r="O267" i="23" l="1"/>
  <c r="M32" i="23"/>
  <c r="D191" i="23"/>
  <c r="E191" i="23" s="1"/>
  <c r="G191" i="23" s="1"/>
  <c r="C192" i="23" s="1"/>
  <c r="N210" i="14"/>
  <c r="M209" i="14"/>
  <c r="O209" i="14" s="1"/>
  <c r="K210" i="14" s="1"/>
  <c r="L210" i="14" s="1"/>
  <c r="F181" i="14"/>
  <c r="Q180" i="14"/>
  <c r="D183" i="38" s="1"/>
  <c r="G183" i="38" s="1"/>
  <c r="F196" i="23"/>
  <c r="Q195" i="23"/>
  <c r="C198" i="38" s="1"/>
  <c r="G123" i="14"/>
  <c r="C124" i="14" s="1"/>
  <c r="N211" i="14" l="1"/>
  <c r="F182" i="14"/>
  <c r="Q181" i="14"/>
  <c r="D184" i="38" s="1"/>
  <c r="G184" i="38" s="1"/>
  <c r="M210" i="14"/>
  <c r="O210" i="14" s="1"/>
  <c r="K211" i="14" s="1"/>
  <c r="L211" i="14" s="1"/>
  <c r="D192" i="23"/>
  <c r="E192" i="23" s="1"/>
  <c r="G192" i="23" s="1"/>
  <c r="C193" i="23" s="1"/>
  <c r="F197" i="23"/>
  <c r="Q196" i="23"/>
  <c r="C199" i="38" s="1"/>
  <c r="D124" i="14"/>
  <c r="E124" i="14" s="1"/>
  <c r="G124" i="14" s="1"/>
  <c r="C125" i="14" s="1"/>
  <c r="D193" i="23" l="1"/>
  <c r="E193" i="23" s="1"/>
  <c r="G193" i="23" s="1"/>
  <c r="C194" i="23" s="1"/>
  <c r="F183" i="14"/>
  <c r="Q182" i="14"/>
  <c r="D185" i="38" s="1"/>
  <c r="G185" i="38" s="1"/>
  <c r="N212" i="14"/>
  <c r="M211" i="14"/>
  <c r="O211" i="14" s="1"/>
  <c r="K212" i="14" s="1"/>
  <c r="F198" i="23"/>
  <c r="Q197" i="23"/>
  <c r="C200" i="38" s="1"/>
  <c r="D125" i="14"/>
  <c r="E125" i="14" s="1"/>
  <c r="G125" i="14" s="1"/>
  <c r="L212" i="14" l="1"/>
  <c r="M212" i="14" s="1"/>
  <c r="O212" i="14" s="1"/>
  <c r="K213" i="14" s="1"/>
  <c r="L213" i="14" s="1"/>
  <c r="D194" i="23"/>
  <c r="E194" i="23" s="1"/>
  <c r="G194" i="23" s="1"/>
  <c r="C195" i="23" s="1"/>
  <c r="N213" i="14"/>
  <c r="F184" i="14"/>
  <c r="Q183" i="14"/>
  <c r="D186" i="38" s="1"/>
  <c r="G186" i="38" s="1"/>
  <c r="F199" i="23"/>
  <c r="Q198" i="23"/>
  <c r="C201" i="38" s="1"/>
  <c r="F185" i="14" l="1"/>
  <c r="Q184" i="14"/>
  <c r="D187" i="38" s="1"/>
  <c r="G187" i="38" s="1"/>
  <c r="M213" i="14"/>
  <c r="O213" i="14" s="1"/>
  <c r="K214" i="14" s="1"/>
  <c r="D195" i="23"/>
  <c r="E195" i="23" s="1"/>
  <c r="G195" i="23" s="1"/>
  <c r="C196" i="23" s="1"/>
  <c r="N214" i="14"/>
  <c r="F200" i="23"/>
  <c r="Q199" i="23"/>
  <c r="C202" i="38" s="1"/>
  <c r="C126" i="14"/>
  <c r="D196" i="23" l="1"/>
  <c r="E196" i="23" s="1"/>
  <c r="G196" i="23" s="1"/>
  <c r="C197" i="23" s="1"/>
  <c r="N215" i="14"/>
  <c r="F186" i="14"/>
  <c r="Q185" i="14"/>
  <c r="D188" i="38" s="1"/>
  <c r="G188" i="38" s="1"/>
  <c r="L214" i="14"/>
  <c r="M214" i="14" s="1"/>
  <c r="O214" i="14" s="1"/>
  <c r="K215" i="14" s="1"/>
  <c r="F201" i="23"/>
  <c r="Q200" i="23"/>
  <c r="C203" i="38" s="1"/>
  <c r="D126" i="14"/>
  <c r="E126" i="14" s="1"/>
  <c r="N216" i="14" l="1"/>
  <c r="L215" i="14"/>
  <c r="M215" i="14" s="1"/>
  <c r="O215" i="14" s="1"/>
  <c r="K216" i="14" s="1"/>
  <c r="L216" i="14" s="1"/>
  <c r="F187" i="14"/>
  <c r="Q186" i="14"/>
  <c r="D189" i="38" s="1"/>
  <c r="G189" i="38" s="1"/>
  <c r="D197" i="23"/>
  <c r="E197" i="23" s="1"/>
  <c r="G197" i="23" s="1"/>
  <c r="C198" i="23" s="1"/>
  <c r="F202" i="23"/>
  <c r="Q201" i="23"/>
  <c r="C204" i="38" s="1"/>
  <c r="G126" i="14"/>
  <c r="C127" i="14" s="1"/>
  <c r="M216" i="14" l="1"/>
  <c r="O216" i="14" s="1"/>
  <c r="K217" i="14" s="1"/>
  <c r="L217" i="14" s="1"/>
  <c r="N217" i="14"/>
  <c r="F188" i="14"/>
  <c r="Q187" i="14"/>
  <c r="D190" i="38" s="1"/>
  <c r="G190" i="38" s="1"/>
  <c r="D198" i="23"/>
  <c r="E198" i="23" s="1"/>
  <c r="G198" i="23" s="1"/>
  <c r="C199" i="23" s="1"/>
  <c r="F203" i="23"/>
  <c r="Q202" i="23"/>
  <c r="C205" i="38" s="1"/>
  <c r="D127" i="14"/>
  <c r="E127" i="14" s="1"/>
  <c r="M217" i="14" l="1"/>
  <c r="O217" i="14" s="1"/>
  <c r="K218" i="14" s="1"/>
  <c r="L218" i="14" s="1"/>
  <c r="F189" i="14"/>
  <c r="Q188" i="14"/>
  <c r="D191" i="38" s="1"/>
  <c r="G191" i="38" s="1"/>
  <c r="N218" i="14"/>
  <c r="D199" i="23"/>
  <c r="E199" i="23" s="1"/>
  <c r="G199" i="23" s="1"/>
  <c r="C200" i="23" s="1"/>
  <c r="F204" i="23"/>
  <c r="Q203" i="23"/>
  <c r="C206" i="38" s="1"/>
  <c r="G127" i="14"/>
  <c r="C128" i="14" s="1"/>
  <c r="N219" i="14" l="1"/>
  <c r="F190" i="14"/>
  <c r="Q189" i="14"/>
  <c r="D192" i="38" s="1"/>
  <c r="G192" i="38" s="1"/>
  <c r="D200" i="23"/>
  <c r="E200" i="23" s="1"/>
  <c r="G200" i="23" s="1"/>
  <c r="C201" i="23" s="1"/>
  <c r="M218" i="14"/>
  <c r="O218" i="14" s="1"/>
  <c r="K219" i="14" s="1"/>
  <c r="L219" i="14" s="1"/>
  <c r="Q204" i="23"/>
  <c r="C207" i="38" s="1"/>
  <c r="F205" i="23"/>
  <c r="D128" i="14"/>
  <c r="E128" i="14" s="1"/>
  <c r="G128" i="14" s="1"/>
  <c r="C129" i="14" s="1"/>
  <c r="M219" i="14" l="1"/>
  <c r="O219" i="14" s="1"/>
  <c r="K220" i="14" s="1"/>
  <c r="L220" i="14" s="1"/>
  <c r="D201" i="23"/>
  <c r="E201" i="23" s="1"/>
  <c r="G201" i="23" s="1"/>
  <c r="C202" i="23" s="1"/>
  <c r="N220" i="14"/>
  <c r="F191" i="14"/>
  <c r="Q190" i="14"/>
  <c r="D193" i="38" s="1"/>
  <c r="G193" i="38" s="1"/>
  <c r="Q205" i="23"/>
  <c r="C208" i="38" s="1"/>
  <c r="F206" i="23"/>
  <c r="D129" i="14"/>
  <c r="E129" i="14" s="1"/>
  <c r="G129" i="14" s="1"/>
  <c r="C130" i="14" s="1"/>
  <c r="M220" i="14" l="1"/>
  <c r="O220" i="14" s="1"/>
  <c r="K221" i="14" s="1"/>
  <c r="L221" i="14" s="1"/>
  <c r="F192" i="14"/>
  <c r="Q191" i="14"/>
  <c r="D194" i="38" s="1"/>
  <c r="G194" i="38" s="1"/>
  <c r="N221" i="14"/>
  <c r="D202" i="23"/>
  <c r="E202" i="23" s="1"/>
  <c r="G202" i="23" s="1"/>
  <c r="C203" i="23" s="1"/>
  <c r="Q206" i="23"/>
  <c r="C209" i="38" s="1"/>
  <c r="F207" i="23"/>
  <c r="D130" i="14"/>
  <c r="E130" i="14" s="1"/>
  <c r="G130" i="14" s="1"/>
  <c r="N222" i="14" l="1"/>
  <c r="F193" i="14"/>
  <c r="Q192" i="14"/>
  <c r="D195" i="38" s="1"/>
  <c r="G195" i="38" s="1"/>
  <c r="D203" i="23"/>
  <c r="E203" i="23" s="1"/>
  <c r="G203" i="23" s="1"/>
  <c r="C204" i="23" s="1"/>
  <c r="M221" i="14"/>
  <c r="O221" i="14" s="1"/>
  <c r="K222" i="14" s="1"/>
  <c r="Q207" i="23"/>
  <c r="C210" i="38" s="1"/>
  <c r="F208" i="23"/>
  <c r="C131" i="14"/>
  <c r="D204" i="23" l="1"/>
  <c r="E204" i="23" s="1"/>
  <c r="G204" i="23" s="1"/>
  <c r="C205" i="23" s="1"/>
  <c r="N223" i="14"/>
  <c r="L222" i="14"/>
  <c r="M222" i="14" s="1"/>
  <c r="O222" i="14" s="1"/>
  <c r="K223" i="14" s="1"/>
  <c r="L223" i="14" s="1"/>
  <c r="F194" i="14"/>
  <c r="Q193" i="14"/>
  <c r="D196" i="38" s="1"/>
  <c r="G196" i="38" s="1"/>
  <c r="F209" i="23"/>
  <c r="Q208" i="23"/>
  <c r="C211" i="38" s="1"/>
  <c r="D131" i="14"/>
  <c r="E131" i="14" s="1"/>
  <c r="G131" i="14" s="1"/>
  <c r="M223" i="14" l="1"/>
  <c r="O223" i="14" s="1"/>
  <c r="K224" i="14" s="1"/>
  <c r="L224" i="14" s="1"/>
  <c r="N224" i="14"/>
  <c r="F195" i="14"/>
  <c r="Q194" i="14"/>
  <c r="D197" i="38" s="1"/>
  <c r="G197" i="38" s="1"/>
  <c r="D205" i="23"/>
  <c r="E205" i="23" s="1"/>
  <c r="G205" i="23" s="1"/>
  <c r="C206" i="23" s="1"/>
  <c r="F210" i="23"/>
  <c r="Q209" i="23"/>
  <c r="C212" i="38" s="1"/>
  <c r="N225" i="14" l="1"/>
  <c r="F196" i="14"/>
  <c r="Q195" i="14"/>
  <c r="D198" i="38" s="1"/>
  <c r="G198" i="38" s="1"/>
  <c r="D206" i="23"/>
  <c r="E206" i="23" s="1"/>
  <c r="G206" i="23" s="1"/>
  <c r="C207" i="23" s="1"/>
  <c r="M224" i="14"/>
  <c r="O224" i="14" s="1"/>
  <c r="K225" i="14" s="1"/>
  <c r="L225" i="14" s="1"/>
  <c r="M225" i="14" s="1"/>
  <c r="O225" i="14" s="1"/>
  <c r="K226" i="14" s="1"/>
  <c r="F211" i="23"/>
  <c r="Q210" i="23"/>
  <c r="C213" i="38" s="1"/>
  <c r="C132" i="14"/>
  <c r="L226" i="14" l="1"/>
  <c r="N226" i="14"/>
  <c r="D207" i="23"/>
  <c r="E207" i="23" s="1"/>
  <c r="G207" i="23" s="1"/>
  <c r="C208" i="23" s="1"/>
  <c r="F197" i="14"/>
  <c r="Q196" i="14"/>
  <c r="D199" i="38" s="1"/>
  <c r="G199" i="38" s="1"/>
  <c r="Q211" i="23"/>
  <c r="C214" i="38" s="1"/>
  <c r="F212" i="23"/>
  <c r="D132" i="14"/>
  <c r="E132" i="14" s="1"/>
  <c r="G132" i="14" s="1"/>
  <c r="C133" i="14" s="1"/>
  <c r="N227" i="14" l="1"/>
  <c r="F198" i="14"/>
  <c r="Q197" i="14"/>
  <c r="D200" i="38" s="1"/>
  <c r="G200" i="38" s="1"/>
  <c r="D208" i="23"/>
  <c r="E208" i="23" s="1"/>
  <c r="G208" i="23" s="1"/>
  <c r="C209" i="23" s="1"/>
  <c r="M226" i="14"/>
  <c r="O226" i="14" s="1"/>
  <c r="K227" i="14" s="1"/>
  <c r="L227" i="14" s="1"/>
  <c r="M227" i="14" s="1"/>
  <c r="O227" i="14" s="1"/>
  <c r="K228" i="14" s="1"/>
  <c r="F213" i="23"/>
  <c r="Q212" i="23"/>
  <c r="C215" i="38" s="1"/>
  <c r="D133" i="14"/>
  <c r="E133" i="14" s="1"/>
  <c r="D209" i="23" l="1"/>
  <c r="E209" i="23" s="1"/>
  <c r="G209" i="23" s="1"/>
  <c r="C210" i="23" s="1"/>
  <c r="F199" i="14"/>
  <c r="Q198" i="14"/>
  <c r="D201" i="38" s="1"/>
  <c r="G201" i="38" s="1"/>
  <c r="N228" i="14"/>
  <c r="L228" i="14"/>
  <c r="F214" i="23"/>
  <c r="Q213" i="23"/>
  <c r="C216" i="38" s="1"/>
  <c r="G133" i="14"/>
  <c r="C134" i="14" s="1"/>
  <c r="M228" i="14" l="1"/>
  <c r="O228" i="14" s="1"/>
  <c r="K229" i="14" s="1"/>
  <c r="L229" i="14" s="1"/>
  <c r="N229" i="14"/>
  <c r="F200" i="14"/>
  <c r="Q199" i="14"/>
  <c r="D202" i="38" s="1"/>
  <c r="G202" i="38" s="1"/>
  <c r="D210" i="23"/>
  <c r="E210" i="23" s="1"/>
  <c r="G210" i="23" s="1"/>
  <c r="C211" i="23" s="1"/>
  <c r="F215" i="23"/>
  <c r="Q214" i="23"/>
  <c r="C217" i="38" s="1"/>
  <c r="D134" i="14"/>
  <c r="E134" i="14" s="1"/>
  <c r="G134" i="14" s="1"/>
  <c r="C135" i="14" s="1"/>
  <c r="F201" i="14" l="1"/>
  <c r="Q200" i="14"/>
  <c r="D203" i="38" s="1"/>
  <c r="G203" i="38" s="1"/>
  <c r="N230" i="14"/>
  <c r="D211" i="23"/>
  <c r="E211" i="23" s="1"/>
  <c r="G211" i="23" s="1"/>
  <c r="C212" i="23" s="1"/>
  <c r="M229" i="14"/>
  <c r="O229" i="14" s="1"/>
  <c r="K230" i="14" s="1"/>
  <c r="L230" i="14" s="1"/>
  <c r="F216" i="23"/>
  <c r="Q215" i="23"/>
  <c r="C218" i="38" s="1"/>
  <c r="D135" i="14"/>
  <c r="E135" i="14" s="1"/>
  <c r="G135" i="14" s="1"/>
  <c r="D212" i="23" l="1"/>
  <c r="E212" i="23" s="1"/>
  <c r="G212" i="23" s="1"/>
  <c r="C213" i="23" s="1"/>
  <c r="N231" i="14"/>
  <c r="F202" i="14"/>
  <c r="Q201" i="14"/>
  <c r="D204" i="38" s="1"/>
  <c r="G204" i="38" s="1"/>
  <c r="M230" i="14"/>
  <c r="O230" i="14" s="1"/>
  <c r="K231" i="14" s="1"/>
  <c r="L231" i="14" s="1"/>
  <c r="F217" i="23"/>
  <c r="Q216" i="23"/>
  <c r="C219" i="38" s="1"/>
  <c r="C136" i="14"/>
  <c r="N232" i="14" l="1"/>
  <c r="F203" i="14"/>
  <c r="Q202" i="14"/>
  <c r="D205" i="38" s="1"/>
  <c r="G205" i="38" s="1"/>
  <c r="M231" i="14"/>
  <c r="O231" i="14" s="1"/>
  <c r="K232" i="14" s="1"/>
  <c r="L232" i="14" s="1"/>
  <c r="M232" i="14" s="1"/>
  <c r="O232" i="14" s="1"/>
  <c r="K233" i="14" s="1"/>
  <c r="D213" i="23"/>
  <c r="E213" i="23" s="1"/>
  <c r="G213" i="23" s="1"/>
  <c r="C214" i="23" s="1"/>
  <c r="Q217" i="23"/>
  <c r="C220" i="38" s="1"/>
  <c r="F218" i="23"/>
  <c r="D136" i="14"/>
  <c r="E136" i="14" s="1"/>
  <c r="G136" i="14" s="1"/>
  <c r="L233" i="14" l="1"/>
  <c r="N233" i="14"/>
  <c r="D214" i="23"/>
  <c r="E214" i="23" s="1"/>
  <c r="G214" i="23" s="1"/>
  <c r="C215" i="23" s="1"/>
  <c r="F204" i="14"/>
  <c r="Q203" i="14"/>
  <c r="D206" i="38" s="1"/>
  <c r="G206" i="38" s="1"/>
  <c r="F219" i="23"/>
  <c r="Q218" i="23"/>
  <c r="C221" i="38" s="1"/>
  <c r="C137" i="14"/>
  <c r="N234" i="14" l="1"/>
  <c r="F205" i="14"/>
  <c r="Q204" i="14"/>
  <c r="D207" i="38" s="1"/>
  <c r="G207" i="38" s="1"/>
  <c r="D215" i="23"/>
  <c r="E215" i="23" s="1"/>
  <c r="G215" i="23" s="1"/>
  <c r="C216" i="23" s="1"/>
  <c r="M233" i="14"/>
  <c r="O233" i="14" s="1"/>
  <c r="K234" i="14" s="1"/>
  <c r="Q219" i="23"/>
  <c r="C222" i="38" s="1"/>
  <c r="F220" i="23"/>
  <c r="D137" i="14"/>
  <c r="E137" i="14" s="1"/>
  <c r="G137" i="14" s="1"/>
  <c r="F206" i="14" l="1"/>
  <c r="Q205" i="14"/>
  <c r="D208" i="38" s="1"/>
  <c r="G208" i="38" s="1"/>
  <c r="N235" i="14"/>
  <c r="D216" i="23"/>
  <c r="E216" i="23" s="1"/>
  <c r="G216" i="23" s="1"/>
  <c r="C217" i="23" s="1"/>
  <c r="L234" i="14"/>
  <c r="M234" i="14" s="1"/>
  <c r="O234" i="14" s="1"/>
  <c r="K235" i="14" s="1"/>
  <c r="L235" i="14" s="1"/>
  <c r="F221" i="23"/>
  <c r="Q220" i="23"/>
  <c r="C223" i="38" s="1"/>
  <c r="C138" i="14"/>
  <c r="M235" i="14" l="1"/>
  <c r="O235" i="14" s="1"/>
  <c r="K236" i="14" s="1"/>
  <c r="L236" i="14" s="1"/>
  <c r="N236" i="14"/>
  <c r="D217" i="23"/>
  <c r="E217" i="23" s="1"/>
  <c r="G217" i="23" s="1"/>
  <c r="C218" i="23" s="1"/>
  <c r="F207" i="14"/>
  <c r="Q206" i="14"/>
  <c r="D209" i="38" s="1"/>
  <c r="G209" i="38" s="1"/>
  <c r="F222" i="23"/>
  <c r="Q221" i="23"/>
  <c r="C224" i="38" s="1"/>
  <c r="D138" i="14"/>
  <c r="E138" i="14" s="1"/>
  <c r="G138" i="14" s="1"/>
  <c r="M236" i="14" l="1"/>
  <c r="O236" i="14" s="1"/>
  <c r="K237" i="14" s="1"/>
  <c r="L237" i="14" s="1"/>
  <c r="D218" i="23"/>
  <c r="E218" i="23" s="1"/>
  <c r="G218" i="23" s="1"/>
  <c r="C219" i="23" s="1"/>
  <c r="N237" i="14"/>
  <c r="F208" i="14"/>
  <c r="Q207" i="14"/>
  <c r="D210" i="38" s="1"/>
  <c r="G210" i="38" s="1"/>
  <c r="F223" i="23"/>
  <c r="Q222" i="23"/>
  <c r="C225" i="38" s="1"/>
  <c r="C139" i="14"/>
  <c r="N238" i="14" l="1"/>
  <c r="M237" i="14"/>
  <c r="O237" i="14" s="1"/>
  <c r="K238" i="14" s="1"/>
  <c r="F209" i="14"/>
  <c r="Q208" i="14"/>
  <c r="D211" i="38" s="1"/>
  <c r="G211" i="38" s="1"/>
  <c r="D219" i="23"/>
  <c r="E219" i="23" s="1"/>
  <c r="G219" i="23" s="1"/>
  <c r="C220" i="23" s="1"/>
  <c r="F224" i="23"/>
  <c r="Q223" i="23"/>
  <c r="C226" i="38" s="1"/>
  <c r="D139" i="14"/>
  <c r="E139" i="14" s="1"/>
  <c r="G139" i="14" s="1"/>
  <c r="N239" i="14" l="1"/>
  <c r="F210" i="14"/>
  <c r="Q209" i="14"/>
  <c r="D212" i="38" s="1"/>
  <c r="G212" i="38" s="1"/>
  <c r="D220" i="23"/>
  <c r="E220" i="23" s="1"/>
  <c r="G220" i="23" s="1"/>
  <c r="C221" i="23" s="1"/>
  <c r="L238" i="14"/>
  <c r="M238" i="14" s="1"/>
  <c r="O238" i="14" s="1"/>
  <c r="K239" i="14" s="1"/>
  <c r="L239" i="14" s="1"/>
  <c r="M239" i="14" s="1"/>
  <c r="O239" i="14" s="1"/>
  <c r="K240" i="14" s="1"/>
  <c r="L240" i="14" s="1"/>
  <c r="F225" i="23"/>
  <c r="Q224" i="23"/>
  <c r="C227" i="38" s="1"/>
  <c r="D221" i="23" l="1"/>
  <c r="E221" i="23" s="1"/>
  <c r="G221" i="23" s="1"/>
  <c r="C222" i="23" s="1"/>
  <c r="F211" i="14"/>
  <c r="Q210" i="14"/>
  <c r="D213" i="38" s="1"/>
  <c r="G213" i="38" s="1"/>
  <c r="N240" i="14"/>
  <c r="M240" i="14" s="1"/>
  <c r="O240" i="14" s="1"/>
  <c r="K241" i="14" s="1"/>
  <c r="F226" i="23"/>
  <c r="Q225" i="23"/>
  <c r="C228" i="38" s="1"/>
  <c r="C140" i="14"/>
  <c r="F212" i="14" l="1"/>
  <c r="Q211" i="14"/>
  <c r="D214" i="38" s="1"/>
  <c r="G214" i="38" s="1"/>
  <c r="L241" i="14"/>
  <c r="N241" i="14"/>
  <c r="D222" i="23"/>
  <c r="E222" i="23" s="1"/>
  <c r="G222" i="23" s="1"/>
  <c r="C223" i="23" s="1"/>
  <c r="F227" i="23"/>
  <c r="Q226" i="23"/>
  <c r="C229" i="38" s="1"/>
  <c r="D140" i="14"/>
  <c r="E140" i="14" s="1"/>
  <c r="N242" i="14" l="1"/>
  <c r="D223" i="23"/>
  <c r="E223" i="23" s="1"/>
  <c r="G223" i="23" s="1"/>
  <c r="C224" i="23" s="1"/>
  <c r="M241" i="14"/>
  <c r="O241" i="14" s="1"/>
  <c r="K242" i="14" s="1"/>
  <c r="L242" i="14" s="1"/>
  <c r="M242" i="14" s="1"/>
  <c r="O242" i="14" s="1"/>
  <c r="K243" i="14" s="1"/>
  <c r="L243" i="14" s="1"/>
  <c r="F213" i="14"/>
  <c r="Q212" i="14"/>
  <c r="D215" i="38" s="1"/>
  <c r="G215" i="38" s="1"/>
  <c r="Q227" i="23"/>
  <c r="C230" i="38" s="1"/>
  <c r="F228" i="23"/>
  <c r="G140" i="14"/>
  <c r="C141" i="14" s="1"/>
  <c r="N243" i="14" l="1"/>
  <c r="D224" i="23"/>
  <c r="E224" i="23" s="1"/>
  <c r="G224" i="23" s="1"/>
  <c r="C225" i="23" s="1"/>
  <c r="F214" i="14"/>
  <c r="Q213" i="14"/>
  <c r="D216" i="38" s="1"/>
  <c r="G216" i="38" s="1"/>
  <c r="F229" i="23"/>
  <c r="Q228" i="23"/>
  <c r="C231" i="38" s="1"/>
  <c r="D141" i="14"/>
  <c r="E141" i="14" s="1"/>
  <c r="G141" i="14" s="1"/>
  <c r="C142" i="14" s="1"/>
  <c r="F215" i="14" l="1"/>
  <c r="Q214" i="14"/>
  <c r="D217" i="38" s="1"/>
  <c r="G217" i="38" s="1"/>
  <c r="N244" i="14"/>
  <c r="D225" i="23"/>
  <c r="E225" i="23" s="1"/>
  <c r="G225" i="23" s="1"/>
  <c r="C226" i="23" s="1"/>
  <c r="M243" i="14"/>
  <c r="O243" i="14" s="1"/>
  <c r="K244" i="14" s="1"/>
  <c r="F230" i="23"/>
  <c r="Q229" i="23"/>
  <c r="C232" i="38" s="1"/>
  <c r="D142" i="14"/>
  <c r="E142" i="14" s="1"/>
  <c r="G142" i="14" s="1"/>
  <c r="C143" i="14" s="1"/>
  <c r="N245" i="14" l="1"/>
  <c r="L244" i="14"/>
  <c r="M244" i="14" s="1"/>
  <c r="O244" i="14" s="1"/>
  <c r="K245" i="14" s="1"/>
  <c r="D226" i="23"/>
  <c r="E226" i="23" s="1"/>
  <c r="G226" i="23" s="1"/>
  <c r="C227" i="23" s="1"/>
  <c r="F216" i="14"/>
  <c r="Q215" i="14"/>
  <c r="D218" i="38" s="1"/>
  <c r="G218" i="38" s="1"/>
  <c r="F231" i="23"/>
  <c r="Q230" i="23"/>
  <c r="C233" i="38" s="1"/>
  <c r="D143" i="14"/>
  <c r="E143" i="14" s="1"/>
  <c r="G143" i="14" s="1"/>
  <c r="D227" i="23" l="1"/>
  <c r="E227" i="23" s="1"/>
  <c r="G227" i="23" s="1"/>
  <c r="C228" i="23" s="1"/>
  <c r="L245" i="14"/>
  <c r="M245" i="14" s="1"/>
  <c r="O245" i="14" s="1"/>
  <c r="K246" i="14" s="1"/>
  <c r="L246" i="14" s="1"/>
  <c r="N246" i="14"/>
  <c r="F217" i="14"/>
  <c r="Q216" i="14"/>
  <c r="D219" i="38" s="1"/>
  <c r="G219" i="38" s="1"/>
  <c r="F232" i="23"/>
  <c r="Q231" i="23"/>
  <c r="C234" i="38" s="1"/>
  <c r="C144" i="14"/>
  <c r="M246" i="14" l="1"/>
  <c r="O246" i="14" s="1"/>
  <c r="K247" i="14" s="1"/>
  <c r="L247" i="14" s="1"/>
  <c r="N247" i="14"/>
  <c r="F218" i="14"/>
  <c r="Q217" i="14"/>
  <c r="D220" i="38" s="1"/>
  <c r="G220" i="38" s="1"/>
  <c r="D228" i="23"/>
  <c r="E228" i="23" s="1"/>
  <c r="G228" i="23" s="1"/>
  <c r="C229" i="23" s="1"/>
  <c r="F233" i="23"/>
  <c r="Q232" i="23"/>
  <c r="C235" i="38" s="1"/>
  <c r="D144" i="14"/>
  <c r="E144" i="14" s="1"/>
  <c r="G144" i="14" s="1"/>
  <c r="F219" i="14" l="1"/>
  <c r="Q218" i="14"/>
  <c r="D221" i="38" s="1"/>
  <c r="G221" i="38" s="1"/>
  <c r="N248" i="14"/>
  <c r="D229" i="23"/>
  <c r="E229" i="23" s="1"/>
  <c r="G229" i="23" s="1"/>
  <c r="C230" i="23" s="1"/>
  <c r="M247" i="14"/>
  <c r="O247" i="14" s="1"/>
  <c r="K248" i="14" s="1"/>
  <c r="F234" i="23"/>
  <c r="Q233" i="23"/>
  <c r="C236" i="38" s="1"/>
  <c r="D230" i="23" l="1"/>
  <c r="E230" i="23" s="1"/>
  <c r="G230" i="23" s="1"/>
  <c r="C231" i="23" s="1"/>
  <c r="N249" i="14"/>
  <c r="L248" i="14"/>
  <c r="M248" i="14" s="1"/>
  <c r="O248" i="14" s="1"/>
  <c r="K249" i="14" s="1"/>
  <c r="L249" i="14" s="1"/>
  <c r="F220" i="14"/>
  <c r="Q219" i="14"/>
  <c r="D222" i="38" s="1"/>
  <c r="G222" i="38" s="1"/>
  <c r="F235" i="23"/>
  <c r="Q234" i="23"/>
  <c r="C237" i="38" s="1"/>
  <c r="C145" i="14"/>
  <c r="M249" i="14" l="1"/>
  <c r="O249" i="14" s="1"/>
  <c r="K250" i="14" s="1"/>
  <c r="L250" i="14" s="1"/>
  <c r="N250" i="14"/>
  <c r="F221" i="14"/>
  <c r="Q220" i="14"/>
  <c r="D223" i="38" s="1"/>
  <c r="G223" i="38" s="1"/>
  <c r="D231" i="23"/>
  <c r="E231" i="23" s="1"/>
  <c r="G231" i="23" s="1"/>
  <c r="C232" i="23" s="1"/>
  <c r="F236" i="23"/>
  <c r="Q235" i="23"/>
  <c r="C238" i="38" s="1"/>
  <c r="D145" i="14"/>
  <c r="E145" i="14" s="1"/>
  <c r="F222" i="14" l="1"/>
  <c r="Q221" i="14"/>
  <c r="D224" i="38" s="1"/>
  <c r="G224" i="38" s="1"/>
  <c r="N251" i="14"/>
  <c r="D232" i="23"/>
  <c r="E232" i="23" s="1"/>
  <c r="G232" i="23" s="1"/>
  <c r="C233" i="23" s="1"/>
  <c r="M250" i="14"/>
  <c r="O250" i="14" s="1"/>
  <c r="K251" i="14" s="1"/>
  <c r="L251" i="14" s="1"/>
  <c r="F237" i="23"/>
  <c r="Q236" i="23"/>
  <c r="C239" i="38" s="1"/>
  <c r="G145" i="14"/>
  <c r="C146" i="14" s="1"/>
  <c r="D233" i="23" l="1"/>
  <c r="E233" i="23" s="1"/>
  <c r="G233" i="23" s="1"/>
  <c r="C234" i="23" s="1"/>
  <c r="F223" i="14"/>
  <c r="Q222" i="14"/>
  <c r="D225" i="38" s="1"/>
  <c r="G225" i="38" s="1"/>
  <c r="N252" i="14"/>
  <c r="M251" i="14"/>
  <c r="O251" i="14" s="1"/>
  <c r="K252" i="14" s="1"/>
  <c r="F238" i="23"/>
  <c r="Q237" i="23"/>
  <c r="C240" i="38" s="1"/>
  <c r="D146" i="14"/>
  <c r="E146" i="14" s="1"/>
  <c r="F224" i="14" l="1"/>
  <c r="Q223" i="14"/>
  <c r="D226" i="38" s="1"/>
  <c r="G226" i="38" s="1"/>
  <c r="N253" i="14"/>
  <c r="L252" i="14"/>
  <c r="M252" i="14" s="1"/>
  <c r="O252" i="14" s="1"/>
  <c r="K253" i="14" s="1"/>
  <c r="D234" i="23"/>
  <c r="E234" i="23" s="1"/>
  <c r="G234" i="23" s="1"/>
  <c r="C235" i="23" s="1"/>
  <c r="Q238" i="23"/>
  <c r="C241" i="38" s="1"/>
  <c r="F239" i="23"/>
  <c r="G146" i="14"/>
  <c r="C147" i="14" s="1"/>
  <c r="L253" i="14" l="1"/>
  <c r="M253" i="14" s="1"/>
  <c r="O253" i="14" s="1"/>
  <c r="K254" i="14" s="1"/>
  <c r="L254" i="14" s="1"/>
  <c r="N254" i="14"/>
  <c r="D235" i="23"/>
  <c r="E235" i="23" s="1"/>
  <c r="G235" i="23" s="1"/>
  <c r="C236" i="23" s="1"/>
  <c r="F225" i="14"/>
  <c r="Q224" i="14"/>
  <c r="D227" i="38" s="1"/>
  <c r="G227" i="38" s="1"/>
  <c r="Q239" i="23"/>
  <c r="C242" i="38" s="1"/>
  <c r="F240" i="23"/>
  <c r="D147" i="14"/>
  <c r="E147" i="14" s="1"/>
  <c r="G147" i="14" s="1"/>
  <c r="C148" i="14" s="1"/>
  <c r="M254" i="14" l="1"/>
  <c r="O254" i="14" s="1"/>
  <c r="K255" i="14" s="1"/>
  <c r="L255" i="14" s="1"/>
  <c r="N255" i="14"/>
  <c r="D236" i="23"/>
  <c r="E236" i="23" s="1"/>
  <c r="G236" i="23" s="1"/>
  <c r="C237" i="23" s="1"/>
  <c r="F226" i="14"/>
  <c r="Q225" i="14"/>
  <c r="D228" i="38" s="1"/>
  <c r="G228" i="38" s="1"/>
  <c r="F241" i="23"/>
  <c r="Q240" i="23"/>
  <c r="C243" i="38" s="1"/>
  <c r="D148" i="14"/>
  <c r="E148" i="14" s="1"/>
  <c r="G148" i="14" s="1"/>
  <c r="C149" i="14" s="1"/>
  <c r="F227" i="14" l="1"/>
  <c r="Q226" i="14"/>
  <c r="D229" i="38" s="1"/>
  <c r="G229" i="38" s="1"/>
  <c r="N256" i="14"/>
  <c r="D237" i="23"/>
  <c r="E237" i="23" s="1"/>
  <c r="G237" i="23" s="1"/>
  <c r="C238" i="23" s="1"/>
  <c r="M255" i="14"/>
  <c r="O255" i="14" s="1"/>
  <c r="K256" i="14" s="1"/>
  <c r="F242" i="23"/>
  <c r="Q241" i="23"/>
  <c r="C244" i="38" s="1"/>
  <c r="D149" i="14"/>
  <c r="E149" i="14" s="1"/>
  <c r="G149" i="14" s="1"/>
  <c r="N257" i="14" l="1"/>
  <c r="L256" i="14"/>
  <c r="M256" i="14" s="1"/>
  <c r="O256" i="14" s="1"/>
  <c r="K257" i="14" s="1"/>
  <c r="D238" i="23"/>
  <c r="E238" i="23" s="1"/>
  <c r="G238" i="23" s="1"/>
  <c r="C239" i="23" s="1"/>
  <c r="F228" i="14"/>
  <c r="Q227" i="14"/>
  <c r="D230" i="38" s="1"/>
  <c r="G230" i="38" s="1"/>
  <c r="F243" i="23"/>
  <c r="Q242" i="23"/>
  <c r="C245" i="38" s="1"/>
  <c r="C150" i="14"/>
  <c r="N258" i="14" l="1"/>
  <c r="D239" i="23"/>
  <c r="E239" i="23" s="1"/>
  <c r="G239" i="23" s="1"/>
  <c r="C240" i="23" s="1"/>
  <c r="L257" i="14"/>
  <c r="M257" i="14" s="1"/>
  <c r="O257" i="14" s="1"/>
  <c r="K258" i="14" s="1"/>
  <c r="L258" i="14" s="1"/>
  <c r="M258" i="14" s="1"/>
  <c r="O258" i="14" s="1"/>
  <c r="K259" i="14" s="1"/>
  <c r="F229" i="14"/>
  <c r="Q228" i="14"/>
  <c r="D231" i="38" s="1"/>
  <c r="G231" i="38" s="1"/>
  <c r="F244" i="23"/>
  <c r="Q243" i="23"/>
  <c r="C246" i="38" s="1"/>
  <c r="D150" i="14"/>
  <c r="E150" i="14" s="1"/>
  <c r="G150" i="14" s="1"/>
  <c r="D240" i="23" l="1"/>
  <c r="E240" i="23" s="1"/>
  <c r="G240" i="23" s="1"/>
  <c r="C241" i="23" s="1"/>
  <c r="L259" i="14"/>
  <c r="N259" i="14"/>
  <c r="F230" i="14"/>
  <c r="Q229" i="14"/>
  <c r="D232" i="38" s="1"/>
  <c r="G232" i="38" s="1"/>
  <c r="Q244" i="23"/>
  <c r="C247" i="38" s="1"/>
  <c r="F245" i="23"/>
  <c r="C151" i="14"/>
  <c r="N260" i="14" l="1"/>
  <c r="F231" i="14"/>
  <c r="Q230" i="14"/>
  <c r="D233" i="38" s="1"/>
  <c r="G233" i="38" s="1"/>
  <c r="M259" i="14"/>
  <c r="O259" i="14" s="1"/>
  <c r="K260" i="14" s="1"/>
  <c r="L260" i="14" s="1"/>
  <c r="M260" i="14" s="1"/>
  <c r="O260" i="14" s="1"/>
  <c r="K261" i="14" s="1"/>
  <c r="D241" i="23"/>
  <c r="E241" i="23" s="1"/>
  <c r="G241" i="23" s="1"/>
  <c r="C242" i="23" s="1"/>
  <c r="F246" i="23"/>
  <c r="Q245" i="23"/>
  <c r="C248" i="38" s="1"/>
  <c r="D151" i="14"/>
  <c r="E151" i="14" s="1"/>
  <c r="G151" i="14" s="1"/>
  <c r="L261" i="14" l="1"/>
  <c r="D242" i="23"/>
  <c r="E242" i="23" s="1"/>
  <c r="G242" i="23" s="1"/>
  <c r="C243" i="23" s="1"/>
  <c r="N261" i="14"/>
  <c r="F232" i="14"/>
  <c r="Q231" i="14"/>
  <c r="D234" i="38" s="1"/>
  <c r="G234" i="38" s="1"/>
  <c r="F247" i="23"/>
  <c r="Q246" i="23"/>
  <c r="C249" i="38" s="1"/>
  <c r="C152" i="14"/>
  <c r="D243" i="23" l="1"/>
  <c r="E243" i="23" s="1"/>
  <c r="G243" i="23" s="1"/>
  <c r="C244" i="23" s="1"/>
  <c r="N262" i="14"/>
  <c r="F233" i="14"/>
  <c r="Q232" i="14"/>
  <c r="D235" i="38" s="1"/>
  <c r="G235" i="38" s="1"/>
  <c r="M261" i="14"/>
  <c r="O261" i="14" s="1"/>
  <c r="K262" i="14" s="1"/>
  <c r="L262" i="14" s="1"/>
  <c r="F248" i="23"/>
  <c r="Q247" i="23"/>
  <c r="C250" i="38" s="1"/>
  <c r="D152" i="14"/>
  <c r="E152" i="14" s="1"/>
  <c r="G152" i="14" s="1"/>
  <c r="M262" i="14" l="1"/>
  <c r="O262" i="14" s="1"/>
  <c r="K263" i="14" s="1"/>
  <c r="L263" i="14" s="1"/>
  <c r="N263" i="14"/>
  <c r="F234" i="14"/>
  <c r="Q233" i="14"/>
  <c r="D236" i="38" s="1"/>
  <c r="G236" i="38" s="1"/>
  <c r="D244" i="23"/>
  <c r="E244" i="23" s="1"/>
  <c r="G244" i="23" s="1"/>
  <c r="C245" i="23" s="1"/>
  <c r="F249" i="23"/>
  <c r="Q248" i="23"/>
  <c r="C251" i="38" s="1"/>
  <c r="C153" i="14"/>
  <c r="F235" i="14" l="1"/>
  <c r="Q234" i="14"/>
  <c r="D237" i="38" s="1"/>
  <c r="G237" i="38" s="1"/>
  <c r="N264" i="14"/>
  <c r="D245" i="23"/>
  <c r="E245" i="23" s="1"/>
  <c r="G245" i="23" s="1"/>
  <c r="C246" i="23" s="1"/>
  <c r="M263" i="14"/>
  <c r="O263" i="14" s="1"/>
  <c r="K264" i="14" s="1"/>
  <c r="Q249" i="23"/>
  <c r="C252" i="38" s="1"/>
  <c r="F250" i="23"/>
  <c r="D153" i="14"/>
  <c r="E153" i="14" s="1"/>
  <c r="G153" i="14" s="1"/>
  <c r="D246" i="23" l="1"/>
  <c r="E246" i="23" s="1"/>
  <c r="G246" i="23" s="1"/>
  <c r="C247" i="23" s="1"/>
  <c r="F236" i="14"/>
  <c r="Q235" i="14"/>
  <c r="D238" i="38" s="1"/>
  <c r="G238" i="38" s="1"/>
  <c r="L264" i="14"/>
  <c r="M264" i="14" s="1"/>
  <c r="O264" i="14" s="1"/>
  <c r="K265" i="14" s="1"/>
  <c r="L265" i="14" s="1"/>
  <c r="N265" i="14"/>
  <c r="F251" i="23"/>
  <c r="Q250" i="23"/>
  <c r="C253" i="38" s="1"/>
  <c r="C154" i="14"/>
  <c r="N266" i="14" l="1"/>
  <c r="F237" i="14"/>
  <c r="Q236" i="14"/>
  <c r="D239" i="38" s="1"/>
  <c r="G239" i="38" s="1"/>
  <c r="M265" i="14"/>
  <c r="O265" i="14" s="1"/>
  <c r="K266" i="14" s="1"/>
  <c r="D247" i="23"/>
  <c r="E247" i="23" s="1"/>
  <c r="G247" i="23" s="1"/>
  <c r="C248" i="23" s="1"/>
  <c r="F252" i="23"/>
  <c r="Q251" i="23"/>
  <c r="C254" i="38" s="1"/>
  <c r="D154" i="14"/>
  <c r="E154" i="14" s="1"/>
  <c r="G154" i="14" s="1"/>
  <c r="F238" i="14" l="1"/>
  <c r="Q237" i="14"/>
  <c r="D240" i="38" s="1"/>
  <c r="G240" i="38" s="1"/>
  <c r="D248" i="23"/>
  <c r="E248" i="23" s="1"/>
  <c r="G248" i="23" s="1"/>
  <c r="C249" i="23" s="1"/>
  <c r="N267" i="14"/>
  <c r="N32" i="14" s="1"/>
  <c r="L266" i="14"/>
  <c r="M266" i="14" s="1"/>
  <c r="O266" i="14" s="1"/>
  <c r="K267" i="14" s="1"/>
  <c r="L267" i="14" s="1"/>
  <c r="L32" i="14" s="1"/>
  <c r="Q252" i="23"/>
  <c r="C255" i="38" s="1"/>
  <c r="F253" i="23"/>
  <c r="C155" i="14"/>
  <c r="M267" i="14" l="1"/>
  <c r="D249" i="23"/>
  <c r="E249" i="23" s="1"/>
  <c r="G249" i="23" s="1"/>
  <c r="C250" i="23" s="1"/>
  <c r="F239" i="14"/>
  <c r="Q238" i="14"/>
  <c r="D241" i="38" s="1"/>
  <c r="G241" i="38" s="1"/>
  <c r="Q253" i="23"/>
  <c r="C256" i="38" s="1"/>
  <c r="F254" i="23"/>
  <c r="D155" i="14"/>
  <c r="E155" i="14" s="1"/>
  <c r="G155" i="14" s="1"/>
  <c r="O267" i="14" l="1"/>
  <c r="M32" i="14"/>
  <c r="F240" i="14"/>
  <c r="Q239" i="14"/>
  <c r="D242" i="38" s="1"/>
  <c r="G242" i="38" s="1"/>
  <c r="D250" i="23"/>
  <c r="E250" i="23" s="1"/>
  <c r="G250" i="23" s="1"/>
  <c r="C251" i="23" s="1"/>
  <c r="F255" i="23"/>
  <c r="Q254" i="23"/>
  <c r="C257" i="38" s="1"/>
  <c r="C156" i="14"/>
  <c r="F241" i="14" l="1"/>
  <c r="Q240" i="14"/>
  <c r="D243" i="38" s="1"/>
  <c r="G243" i="38" s="1"/>
  <c r="D251" i="23"/>
  <c r="E251" i="23" s="1"/>
  <c r="G251" i="23" s="1"/>
  <c r="C252" i="23" s="1"/>
  <c r="F256" i="23"/>
  <c r="Q255" i="23"/>
  <c r="C258" i="38" s="1"/>
  <c r="D156" i="14"/>
  <c r="E156" i="14" s="1"/>
  <c r="G156" i="14" s="1"/>
  <c r="F242" i="14" l="1"/>
  <c r="Q241" i="14"/>
  <c r="D244" i="38" s="1"/>
  <c r="G244" i="38" s="1"/>
  <c r="D252" i="23"/>
  <c r="E252" i="23" s="1"/>
  <c r="G252" i="23" s="1"/>
  <c r="C253" i="23" s="1"/>
  <c r="Q256" i="23"/>
  <c r="C259" i="38" s="1"/>
  <c r="F257" i="23"/>
  <c r="C157" i="14"/>
  <c r="D253" i="23" l="1"/>
  <c r="E253" i="23" s="1"/>
  <c r="G253" i="23" s="1"/>
  <c r="C254" i="23" s="1"/>
  <c r="F243" i="14"/>
  <c r="Q242" i="14"/>
  <c r="D245" i="38" s="1"/>
  <c r="G245" i="38" s="1"/>
  <c r="Q257" i="23"/>
  <c r="C260" i="38" s="1"/>
  <c r="F258" i="23"/>
  <c r="D157" i="14"/>
  <c r="E157" i="14" s="1"/>
  <c r="G157" i="14" s="1"/>
  <c r="D254" i="23" l="1"/>
  <c r="E254" i="23" s="1"/>
  <c r="G254" i="23" s="1"/>
  <c r="C255" i="23" s="1"/>
  <c r="F244" i="14"/>
  <c r="Q243" i="14"/>
  <c r="D246" i="38" s="1"/>
  <c r="G246" i="38" s="1"/>
  <c r="Q258" i="23"/>
  <c r="C261" i="38" s="1"/>
  <c r="F259" i="23"/>
  <c r="C158" i="14"/>
  <c r="F245" i="14" l="1"/>
  <c r="Q244" i="14"/>
  <c r="D247" i="38" s="1"/>
  <c r="G247" i="38" s="1"/>
  <c r="D255" i="23"/>
  <c r="E255" i="23" s="1"/>
  <c r="G255" i="23" s="1"/>
  <c r="C256" i="23" s="1"/>
  <c r="F260" i="23"/>
  <c r="Q259" i="23"/>
  <c r="C262" i="38" s="1"/>
  <c r="D158" i="14"/>
  <c r="E158" i="14" s="1"/>
  <c r="G158" i="14" s="1"/>
  <c r="D256" i="23" l="1"/>
  <c r="E256" i="23" s="1"/>
  <c r="G256" i="23" s="1"/>
  <c r="C257" i="23" s="1"/>
  <c r="F246" i="14"/>
  <c r="Q245" i="14"/>
  <c r="D248" i="38" s="1"/>
  <c r="G248" i="38" s="1"/>
  <c r="Q260" i="23"/>
  <c r="C263" i="38" s="1"/>
  <c r="F261" i="23"/>
  <c r="C159" i="14"/>
  <c r="F247" i="14" l="1"/>
  <c r="Q246" i="14"/>
  <c r="D249" i="38" s="1"/>
  <c r="G249" i="38" s="1"/>
  <c r="D257" i="23"/>
  <c r="E257" i="23" s="1"/>
  <c r="G257" i="23" s="1"/>
  <c r="C258" i="23" s="1"/>
  <c r="F262" i="23"/>
  <c r="Q261" i="23"/>
  <c r="C264" i="38" s="1"/>
  <c r="D159" i="14"/>
  <c r="E159" i="14" s="1"/>
  <c r="G159" i="14" s="1"/>
  <c r="D258" i="23" l="1"/>
  <c r="E258" i="23" s="1"/>
  <c r="G258" i="23" s="1"/>
  <c r="C259" i="23" s="1"/>
  <c r="F248" i="14"/>
  <c r="Q247" i="14"/>
  <c r="D250" i="38" s="1"/>
  <c r="G250" i="38" s="1"/>
  <c r="F263" i="23"/>
  <c r="Q262" i="23"/>
  <c r="C265" i="38" s="1"/>
  <c r="D259" i="23" l="1"/>
  <c r="E259" i="23" s="1"/>
  <c r="G259" i="23" s="1"/>
  <c r="C260" i="23" s="1"/>
  <c r="F249" i="14"/>
  <c r="Q248" i="14"/>
  <c r="D251" i="38" s="1"/>
  <c r="G251" i="38" s="1"/>
  <c r="F264" i="23"/>
  <c r="Q263" i="23"/>
  <c r="C266" i="38" s="1"/>
  <c r="C160" i="14"/>
  <c r="D260" i="23" l="1"/>
  <c r="E260" i="23" s="1"/>
  <c r="G260" i="23" s="1"/>
  <c r="C261" i="23" s="1"/>
  <c r="F250" i="14"/>
  <c r="Q249" i="14"/>
  <c r="D252" i="38" s="1"/>
  <c r="G252" i="38" s="1"/>
  <c r="F265" i="23"/>
  <c r="Q264" i="23"/>
  <c r="C267" i="38" s="1"/>
  <c r="D160" i="14"/>
  <c r="E160" i="14" s="1"/>
  <c r="G160" i="14" s="1"/>
  <c r="F251" i="14" l="1"/>
  <c r="Q250" i="14"/>
  <c r="D253" i="38" s="1"/>
  <c r="G253" i="38" s="1"/>
  <c r="D261" i="23"/>
  <c r="E261" i="23" s="1"/>
  <c r="G261" i="23" s="1"/>
  <c r="C262" i="23" s="1"/>
  <c r="F266" i="23"/>
  <c r="Q265" i="23"/>
  <c r="C268" i="38" s="1"/>
  <c r="C161" i="14"/>
  <c r="D262" i="23" l="1"/>
  <c r="E262" i="23" s="1"/>
  <c r="G262" i="23" s="1"/>
  <c r="C263" i="23" s="1"/>
  <c r="F252" i="14"/>
  <c r="Q251" i="14"/>
  <c r="D254" i="38" s="1"/>
  <c r="G254" i="38" s="1"/>
  <c r="Q266" i="23"/>
  <c r="C269" i="38" s="1"/>
  <c r="F267" i="23"/>
  <c r="F32" i="23" s="1"/>
  <c r="D161" i="14"/>
  <c r="E161" i="14" s="1"/>
  <c r="D263" i="23" l="1"/>
  <c r="E263" i="23" s="1"/>
  <c r="G263" i="23" s="1"/>
  <c r="C264" i="23" s="1"/>
  <c r="F253" i="14"/>
  <c r="Q252" i="14"/>
  <c r="D255" i="38" s="1"/>
  <c r="G255" i="38" s="1"/>
  <c r="Q267" i="23"/>
  <c r="G161" i="14"/>
  <c r="C162" i="14" s="1"/>
  <c r="C270" i="38" l="1"/>
  <c r="C35" i="38" s="1"/>
  <c r="Q32" i="23"/>
  <c r="F254" i="14"/>
  <c r="Q253" i="14"/>
  <c r="D256" i="38" s="1"/>
  <c r="G256" i="38" s="1"/>
  <c r="D264" i="23"/>
  <c r="E264" i="23" s="1"/>
  <c r="G264" i="23" s="1"/>
  <c r="C265" i="23" s="1"/>
  <c r="D162" i="14"/>
  <c r="E162" i="14" s="1"/>
  <c r="G162" i="14" s="1"/>
  <c r="C163" i="14" s="1"/>
  <c r="D265" i="23" l="1"/>
  <c r="E265" i="23" s="1"/>
  <c r="G265" i="23" s="1"/>
  <c r="C266" i="23" s="1"/>
  <c r="F255" i="14"/>
  <c r="Q254" i="14"/>
  <c r="D257" i="38" s="1"/>
  <c r="G257" i="38" s="1"/>
  <c r="D163" i="14"/>
  <c r="E163" i="14" s="1"/>
  <c r="G163" i="14" s="1"/>
  <c r="D266" i="23" l="1"/>
  <c r="E266" i="23" s="1"/>
  <c r="G266" i="23" s="1"/>
  <c r="C267" i="23" s="1"/>
  <c r="F256" i="14"/>
  <c r="Q255" i="14"/>
  <c r="D258" i="38" s="1"/>
  <c r="G258" i="38" s="1"/>
  <c r="C164" i="14"/>
  <c r="F257" i="14" l="1"/>
  <c r="Q256" i="14"/>
  <c r="D259" i="38" s="1"/>
  <c r="G259" i="38" s="1"/>
  <c r="D267" i="23"/>
  <c r="D164" i="14"/>
  <c r="E164" i="14" s="1"/>
  <c r="G164" i="14" s="1"/>
  <c r="E267" i="23" l="1"/>
  <c r="D32" i="23"/>
  <c r="F258" i="14"/>
  <c r="Q257" i="14"/>
  <c r="D260" i="38" s="1"/>
  <c r="G260" i="38" s="1"/>
  <c r="G267" i="23" l="1"/>
  <c r="E32" i="23"/>
  <c r="F259" i="14"/>
  <c r="Q258" i="14"/>
  <c r="D261" i="38" s="1"/>
  <c r="G261" i="38" s="1"/>
  <c r="C165" i="14"/>
  <c r="F260" i="14" l="1"/>
  <c r="Q259" i="14"/>
  <c r="D262" i="38" s="1"/>
  <c r="G262" i="38" s="1"/>
  <c r="D165" i="14"/>
  <c r="E165" i="14" s="1"/>
  <c r="G165" i="14" s="1"/>
  <c r="F261" i="14" l="1"/>
  <c r="Q260" i="14"/>
  <c r="D263" i="38" s="1"/>
  <c r="G263" i="38" s="1"/>
  <c r="F262" i="14" l="1"/>
  <c r="Q261" i="14"/>
  <c r="D264" i="38" s="1"/>
  <c r="G264" i="38" s="1"/>
  <c r="C166" i="14"/>
  <c r="F263" i="14" l="1"/>
  <c r="Q262" i="14"/>
  <c r="D265" i="38" s="1"/>
  <c r="G265" i="38" s="1"/>
  <c r="D166" i="14"/>
  <c r="E166" i="14" s="1"/>
  <c r="G166" i="14" s="1"/>
  <c r="F264" i="14" l="1"/>
  <c r="Q263" i="14"/>
  <c r="D266" i="38" s="1"/>
  <c r="G266" i="38" s="1"/>
  <c r="C167" i="14"/>
  <c r="F265" i="14" l="1"/>
  <c r="Q264" i="14"/>
  <c r="D267" i="38" s="1"/>
  <c r="G267" i="38" s="1"/>
  <c r="D167" i="14"/>
  <c r="E167" i="14" s="1"/>
  <c r="G167" i="14" s="1"/>
  <c r="F266" i="14" l="1"/>
  <c r="Q265" i="14"/>
  <c r="D268" i="38" s="1"/>
  <c r="G268" i="38" s="1"/>
  <c r="C168" i="14"/>
  <c r="F267" i="14" l="1"/>
  <c r="F32" i="14" s="1"/>
  <c r="Q266" i="14"/>
  <c r="D269" i="38" s="1"/>
  <c r="G269" i="38" s="1"/>
  <c r="D168" i="14"/>
  <c r="E168" i="14" s="1"/>
  <c r="G168" i="14" s="1"/>
  <c r="Q267" i="14" l="1"/>
  <c r="Q32" i="14" s="1"/>
  <c r="C169" i="14"/>
  <c r="D270" i="38" l="1"/>
  <c r="D169" i="14"/>
  <c r="E169" i="14" s="1"/>
  <c r="G169" i="14" s="1"/>
  <c r="G270" i="38" l="1"/>
  <c r="D35" i="38"/>
  <c r="G35" i="38"/>
  <c r="D28" i="38"/>
  <c r="C170" i="14"/>
  <c r="D170" i="14" l="1"/>
  <c r="E170" i="14" s="1"/>
  <c r="G170" i="14" s="1"/>
  <c r="C171" i="14" l="1"/>
  <c r="D171" i="14" l="1"/>
  <c r="E171" i="14" s="1"/>
  <c r="G171" i="14" s="1"/>
  <c r="C172" i="14" l="1"/>
  <c r="D172" i="14" l="1"/>
  <c r="E172" i="14" s="1"/>
  <c r="G172" i="14" s="1"/>
  <c r="C173" i="14" l="1"/>
  <c r="D173" i="14" l="1"/>
  <c r="E173" i="14" s="1"/>
  <c r="G173" i="14" s="1"/>
  <c r="C174" i="14" l="1"/>
  <c r="D174" i="14" l="1"/>
  <c r="E174" i="14" s="1"/>
  <c r="G174" i="14" s="1"/>
  <c r="C175" i="14" l="1"/>
  <c r="D175" i="14" l="1"/>
  <c r="E175" i="14" s="1"/>
  <c r="G175" i="14" s="1"/>
  <c r="C176" i="14" l="1"/>
  <c r="D176" i="14" l="1"/>
  <c r="E176" i="14" s="1"/>
  <c r="G176" i="14" l="1"/>
  <c r="C177" i="14" s="1"/>
  <c r="D177" i="14" l="1"/>
  <c r="E177" i="14" s="1"/>
  <c r="G177" i="14" s="1"/>
  <c r="C178" i="14" s="1"/>
  <c r="D178" i="14" l="1"/>
  <c r="E178" i="14" s="1"/>
  <c r="G178" i="14" s="1"/>
  <c r="C179" i="14" l="1"/>
  <c r="D179" i="14" l="1"/>
  <c r="E179" i="14" s="1"/>
  <c r="G179" i="14" s="1"/>
  <c r="C180" i="14" l="1"/>
  <c r="D180" i="14" s="1"/>
  <c r="E180" i="14" s="1"/>
  <c r="G180" i="14" l="1"/>
  <c r="C181" i="14" s="1"/>
  <c r="D181" i="14" l="1"/>
  <c r="E181" i="14" s="1"/>
  <c r="G181" i="14" s="1"/>
  <c r="C182" i="14" l="1"/>
  <c r="D182" i="14" l="1"/>
  <c r="E182" i="14" s="1"/>
  <c r="G182" i="14" s="1"/>
  <c r="C183" i="14" l="1"/>
  <c r="D183" i="14" l="1"/>
  <c r="E183" i="14" s="1"/>
  <c r="G183" i="14" s="1"/>
  <c r="C184" i="14" l="1"/>
  <c r="D184" i="14" l="1"/>
  <c r="E184" i="14" s="1"/>
  <c r="G184" i="14" s="1"/>
  <c r="C185" i="14" l="1"/>
  <c r="D185" i="14" s="1"/>
  <c r="E185" i="14" s="1"/>
  <c r="G185" i="14" l="1"/>
  <c r="C186" i="14" s="1"/>
  <c r="D186" i="14" l="1"/>
  <c r="E186" i="14" s="1"/>
  <c r="G186" i="14" s="1"/>
  <c r="C187" i="14" l="1"/>
  <c r="D187" i="14" l="1"/>
  <c r="E187" i="14" s="1"/>
  <c r="G187" i="14" s="1"/>
  <c r="C188" i="14" l="1"/>
  <c r="D188" i="14" l="1"/>
  <c r="E188" i="14" s="1"/>
  <c r="G188" i="14" s="1"/>
  <c r="C189" i="14" l="1"/>
  <c r="D189" i="14" l="1"/>
  <c r="E189" i="14" s="1"/>
  <c r="G189" i="14" s="1"/>
  <c r="C190" i="14" l="1"/>
  <c r="D190" i="14" s="1"/>
  <c r="E190" i="14" s="1"/>
  <c r="G190" i="14" l="1"/>
  <c r="C191" i="14" s="1"/>
  <c r="D191" i="14" l="1"/>
  <c r="E191" i="14" s="1"/>
  <c r="G191" i="14" l="1"/>
  <c r="C192" i="14" s="1"/>
  <c r="D192" i="14" l="1"/>
  <c r="E192" i="14" s="1"/>
  <c r="G192" i="14" l="1"/>
  <c r="C193" i="14" s="1"/>
  <c r="D193" i="14" l="1"/>
  <c r="E193" i="14" s="1"/>
  <c r="G193" i="14" s="1"/>
  <c r="C194" i="14" s="1"/>
  <c r="D194" i="14" l="1"/>
  <c r="E194" i="14" s="1"/>
  <c r="G194" i="14" s="1"/>
  <c r="C195" i="14" s="1"/>
  <c r="D195" i="14" l="1"/>
  <c r="E195" i="14" s="1"/>
  <c r="G195" i="14" s="1"/>
  <c r="C196" i="14" l="1"/>
  <c r="D196" i="14" l="1"/>
  <c r="E196" i="14" s="1"/>
  <c r="G196" i="14" s="1"/>
  <c r="C197" i="14" l="1"/>
  <c r="D197" i="14" l="1"/>
  <c r="E197" i="14" s="1"/>
  <c r="G197" i="14" s="1"/>
  <c r="C198" i="14" l="1"/>
  <c r="D198" i="14" l="1"/>
  <c r="E198" i="14" s="1"/>
  <c r="G198" i="14" s="1"/>
  <c r="C199" i="14" l="1"/>
  <c r="D199" i="14" l="1"/>
  <c r="E199" i="14" s="1"/>
  <c r="G199" i="14" s="1"/>
  <c r="C200" i="14" l="1"/>
  <c r="D200" i="14" l="1"/>
  <c r="E200" i="14" s="1"/>
  <c r="G200" i="14" s="1"/>
  <c r="C201" i="14" l="1"/>
  <c r="D201" i="14" l="1"/>
  <c r="E201" i="14" s="1"/>
  <c r="G201" i="14" s="1"/>
  <c r="C202" i="14" l="1"/>
  <c r="D202" i="14" l="1"/>
  <c r="E202" i="14" s="1"/>
  <c r="G202" i="14" s="1"/>
  <c r="C203" i="14" l="1"/>
  <c r="D203" i="14" l="1"/>
  <c r="E203" i="14" s="1"/>
  <c r="G203" i="14" s="1"/>
  <c r="C204" i="14" l="1"/>
  <c r="D204" i="14" l="1"/>
  <c r="E204" i="14" s="1"/>
  <c r="G204" i="14" s="1"/>
  <c r="C205" i="14" l="1"/>
  <c r="D205" i="14" l="1"/>
  <c r="E205" i="14" s="1"/>
  <c r="G205" i="14" s="1"/>
  <c r="C206" i="14" l="1"/>
  <c r="D206" i="14" l="1"/>
  <c r="E206" i="14" s="1"/>
  <c r="G206" i="14" l="1"/>
  <c r="C207" i="14" s="1"/>
  <c r="D207" i="14" l="1"/>
  <c r="E207" i="14" s="1"/>
  <c r="G207" i="14" s="1"/>
  <c r="C208" i="14" s="1"/>
  <c r="D208" i="14" l="1"/>
  <c r="E208" i="14" s="1"/>
  <c r="G208" i="14" s="1"/>
  <c r="C209" i="14" l="1"/>
  <c r="D209" i="14" l="1"/>
  <c r="E209" i="14" s="1"/>
  <c r="G209" i="14" s="1"/>
  <c r="C210" i="14" l="1"/>
  <c r="D210" i="14" l="1"/>
  <c r="E210" i="14" s="1"/>
  <c r="G210" i="14" s="1"/>
  <c r="C211" i="14" l="1"/>
  <c r="D211" i="14" l="1"/>
  <c r="E211" i="14" s="1"/>
  <c r="G211" i="14" s="1"/>
  <c r="C212" i="14" s="1"/>
  <c r="D212" i="14" l="1"/>
  <c r="E212" i="14" s="1"/>
  <c r="G212" i="14" s="1"/>
  <c r="C213" i="14" l="1"/>
  <c r="D213" i="14" l="1"/>
  <c r="E213" i="14" s="1"/>
  <c r="G213" i="14" s="1"/>
  <c r="C214" i="14" l="1"/>
  <c r="D214" i="14" l="1"/>
  <c r="E214" i="14" s="1"/>
  <c r="G214" i="14" s="1"/>
  <c r="C215" i="14" l="1"/>
  <c r="D215" i="14" l="1"/>
  <c r="E215" i="14" s="1"/>
  <c r="G215" i="14" s="1"/>
  <c r="C216" i="14" l="1"/>
  <c r="D216" i="14" l="1"/>
  <c r="E216" i="14" s="1"/>
  <c r="G216" i="14" l="1"/>
  <c r="C217" i="14" s="1"/>
  <c r="D217" i="14" l="1"/>
  <c r="E217" i="14" s="1"/>
  <c r="G217" i="14" s="1"/>
  <c r="C218" i="14" s="1"/>
  <c r="D218" i="14" l="1"/>
  <c r="E218" i="14" s="1"/>
  <c r="G218" i="14" s="1"/>
  <c r="C219" i="14" l="1"/>
  <c r="D219" i="14" l="1"/>
  <c r="E219" i="14" s="1"/>
  <c r="G219" i="14" s="1"/>
  <c r="C220" i="14" l="1"/>
  <c r="D220" i="14" l="1"/>
  <c r="E220" i="14" s="1"/>
  <c r="G220" i="14" s="1"/>
  <c r="C221" i="14" l="1"/>
  <c r="D221" i="14" s="1"/>
  <c r="E221" i="14" s="1"/>
  <c r="G221" i="14" l="1"/>
  <c r="C222" i="14" s="1"/>
  <c r="D222" i="14" l="1"/>
  <c r="E222" i="14" s="1"/>
  <c r="G222" i="14" s="1"/>
  <c r="C223" i="14" l="1"/>
  <c r="D223" i="14" l="1"/>
  <c r="E223" i="14" s="1"/>
  <c r="G223" i="14" l="1"/>
  <c r="C224" i="14" s="1"/>
  <c r="D224" i="14" l="1"/>
  <c r="E224" i="14" s="1"/>
  <c r="G224" i="14" s="1"/>
  <c r="C225" i="14" s="1"/>
  <c r="D225" i="14" l="1"/>
  <c r="E225" i="14" s="1"/>
  <c r="G225" i="14" s="1"/>
  <c r="C226" i="14" l="1"/>
  <c r="D226" i="14" l="1"/>
  <c r="E226" i="14" s="1"/>
  <c r="G226" i="14" l="1"/>
  <c r="C227" i="14" s="1"/>
  <c r="D227" i="14" l="1"/>
  <c r="E227" i="14" s="1"/>
  <c r="G227" i="14" s="1"/>
  <c r="C228" i="14" s="1"/>
  <c r="D228" i="14" l="1"/>
  <c r="E228" i="14" s="1"/>
  <c r="G228" i="14" s="1"/>
  <c r="C229" i="14" l="1"/>
  <c r="D229" i="14" l="1"/>
  <c r="E229" i="14" s="1"/>
  <c r="G229" i="14" l="1"/>
  <c r="C230" i="14" s="1"/>
  <c r="D230" i="14" l="1"/>
  <c r="E230" i="14" s="1"/>
  <c r="G230" i="14" s="1"/>
  <c r="C231" i="14" s="1"/>
  <c r="D231" i="14" l="1"/>
  <c r="E231" i="14" s="1"/>
  <c r="G231" i="14" l="1"/>
  <c r="C232" i="14" s="1"/>
  <c r="D232" i="14" l="1"/>
  <c r="E232" i="14" s="1"/>
  <c r="G232" i="14" s="1"/>
  <c r="C233" i="14" s="1"/>
  <c r="D233" i="14" l="1"/>
  <c r="E233" i="14" s="1"/>
  <c r="G233" i="14" s="1"/>
  <c r="C234" i="14" l="1"/>
  <c r="D234" i="14" s="1"/>
  <c r="E234" i="14" s="1"/>
  <c r="G234" i="14" l="1"/>
  <c r="C235" i="14" s="1"/>
  <c r="D235" i="14" l="1"/>
  <c r="E235" i="14" s="1"/>
  <c r="G235" i="14" s="1"/>
  <c r="C236" i="14" l="1"/>
  <c r="D236" i="14" l="1"/>
  <c r="E236" i="14" s="1"/>
  <c r="G236" i="14" s="1"/>
  <c r="C237" i="14" l="1"/>
  <c r="D237" i="14" l="1"/>
  <c r="E237" i="14" s="1"/>
  <c r="G237" i="14" s="1"/>
  <c r="C238" i="14" l="1"/>
  <c r="D238" i="14" l="1"/>
  <c r="E238" i="14" s="1"/>
  <c r="G238" i="14" s="1"/>
  <c r="C239" i="14" l="1"/>
  <c r="D239" i="14" l="1"/>
  <c r="E239" i="14" s="1"/>
  <c r="G239" i="14" s="1"/>
  <c r="C240" i="14" l="1"/>
  <c r="D240" i="14" l="1"/>
  <c r="E240" i="14" s="1"/>
  <c r="G240" i="14" s="1"/>
  <c r="C241" i="14" l="1"/>
  <c r="D241" i="14" l="1"/>
  <c r="E241" i="14" s="1"/>
  <c r="G241" i="14" s="1"/>
  <c r="C242" i="14" l="1"/>
  <c r="D242" i="14" l="1"/>
  <c r="E242" i="14" s="1"/>
  <c r="G242" i="14" s="1"/>
  <c r="C243" i="14" l="1"/>
  <c r="D243" i="14" s="1"/>
  <c r="E243" i="14" s="1"/>
  <c r="G243" i="14" l="1"/>
  <c r="C244" i="14" s="1"/>
  <c r="D244" i="14" l="1"/>
  <c r="E244" i="14" s="1"/>
  <c r="G244" i="14" s="1"/>
  <c r="C245" i="14" l="1"/>
  <c r="D245" i="14" l="1"/>
  <c r="E245" i="14" s="1"/>
  <c r="G245" i="14" s="1"/>
  <c r="C246" i="14" l="1"/>
  <c r="D246" i="14" l="1"/>
  <c r="E246" i="14" s="1"/>
  <c r="G246" i="14" s="1"/>
  <c r="C247" i="14" l="1"/>
  <c r="D247" i="14" l="1"/>
  <c r="E247" i="14" s="1"/>
  <c r="G247" i="14" s="1"/>
  <c r="C248" i="14" l="1"/>
  <c r="D248" i="14" l="1"/>
  <c r="E248" i="14" s="1"/>
  <c r="G248" i="14" s="1"/>
  <c r="C249" i="14" l="1"/>
  <c r="D249" i="14" l="1"/>
  <c r="E249" i="14" s="1"/>
  <c r="G249" i="14" s="1"/>
  <c r="C250" i="14" l="1"/>
  <c r="D250" i="14" l="1"/>
  <c r="E250" i="14" s="1"/>
  <c r="G250" i="14" s="1"/>
  <c r="C251" i="14" l="1"/>
  <c r="D251" i="14" l="1"/>
  <c r="E251" i="14" s="1"/>
  <c r="G251" i="14" s="1"/>
  <c r="C252" i="14" l="1"/>
  <c r="D252" i="14" l="1"/>
  <c r="E252" i="14" s="1"/>
  <c r="G252" i="14" s="1"/>
  <c r="C253" i="14" l="1"/>
  <c r="D253" i="14" l="1"/>
  <c r="E253" i="14" s="1"/>
  <c r="G253" i="14" s="1"/>
  <c r="C254" i="14" l="1"/>
  <c r="D254" i="14" l="1"/>
  <c r="E254" i="14" s="1"/>
  <c r="G254" i="14" s="1"/>
  <c r="C255" i="14" l="1"/>
  <c r="D255" i="14" l="1"/>
  <c r="E255" i="14" s="1"/>
  <c r="G255" i="14" s="1"/>
  <c r="C256" i="14" l="1"/>
  <c r="D256" i="14" l="1"/>
  <c r="E256" i="14" s="1"/>
  <c r="G256" i="14" s="1"/>
  <c r="C257" i="14" l="1"/>
  <c r="D257" i="14" s="1"/>
  <c r="E257" i="14" s="1"/>
  <c r="G257" i="14" l="1"/>
  <c r="C258" i="14" s="1"/>
  <c r="D258" i="14" l="1"/>
  <c r="E258" i="14" s="1"/>
  <c r="G258" i="14" s="1"/>
  <c r="C259" i="14" l="1"/>
  <c r="D259" i="14" l="1"/>
  <c r="E259" i="14" s="1"/>
  <c r="G259" i="14" s="1"/>
  <c r="C260" i="14" l="1"/>
  <c r="D260" i="14" l="1"/>
  <c r="E260" i="14" s="1"/>
  <c r="G260" i="14" s="1"/>
  <c r="C261" i="14" l="1"/>
  <c r="D261" i="14" s="1"/>
  <c r="E261" i="14" s="1"/>
  <c r="G261" i="14" l="1"/>
  <c r="C262" i="14" s="1"/>
  <c r="D262" i="14" l="1"/>
  <c r="E262" i="14" s="1"/>
  <c r="G262" i="14" s="1"/>
  <c r="C263" i="14" l="1"/>
  <c r="D263" i="14" l="1"/>
  <c r="E263" i="14" s="1"/>
  <c r="G263" i="14" s="1"/>
  <c r="C264" i="14" l="1"/>
  <c r="D264" i="14" l="1"/>
  <c r="E264" i="14" s="1"/>
  <c r="G264" i="14" s="1"/>
  <c r="C265" i="14" l="1"/>
  <c r="D265" i="14" l="1"/>
  <c r="E265" i="14" s="1"/>
  <c r="G265" i="14" s="1"/>
  <c r="C266" i="14" l="1"/>
  <c r="D266" i="14" s="1"/>
  <c r="E266" i="14" s="1"/>
  <c r="G266" i="14" l="1"/>
  <c r="C267" i="14" s="1"/>
  <c r="D267" i="14" l="1"/>
  <c r="E267" i="14" l="1"/>
  <c r="D32" i="14"/>
  <c r="K46" i="34"/>
  <c r="G267" i="14" l="1"/>
  <c r="E32" i="14"/>
</calcChain>
</file>

<file path=xl/sharedStrings.xml><?xml version="1.0" encoding="utf-8"?>
<sst xmlns="http://schemas.openxmlformats.org/spreadsheetml/2006/main" count="617" uniqueCount="262">
  <si>
    <t>Plazos</t>
  </si>
  <si>
    <t>Base de Precios (mm-aaaa)</t>
  </si>
  <si>
    <t>Plazo Total del Contrato</t>
  </si>
  <si>
    <t>Años</t>
  </si>
  <si>
    <t>Meses</t>
  </si>
  <si>
    <t xml:space="preserve">Nombre de la Empresa: </t>
  </si>
  <si>
    <t>Nombre y Firma del Representante Legal:</t>
  </si>
  <si>
    <t>DATOS PARA LOS CÁLCULOS DE LOS FORMATOS FINANCIEROS</t>
  </si>
  <si>
    <t>CONCEPTO</t>
  </si>
  <si>
    <t>Total</t>
  </si>
  <si>
    <t>Mes 1</t>
  </si>
  <si>
    <t>Mes 2</t>
  </si>
  <si>
    <t>Mes 3</t>
  </si>
  <si>
    <t>Mes 4</t>
  </si>
  <si>
    <t>Mes 5</t>
  </si>
  <si>
    <t>Mes 6</t>
  </si>
  <si>
    <t>Mes 7</t>
  </si>
  <si>
    <t>Mes 8</t>
  </si>
  <si>
    <t>Mes 10</t>
  </si>
  <si>
    <t>Mes 11</t>
  </si>
  <si>
    <t>Mes 12</t>
  </si>
  <si>
    <t>Costo del Proyecto</t>
  </si>
  <si>
    <t>Honorarios del Fideicomiso de Administración</t>
  </si>
  <si>
    <t>Monto Total de Inversión</t>
  </si>
  <si>
    <t>Periodo</t>
  </si>
  <si>
    <t>Saldo Inicial</t>
  </si>
  <si>
    <t>Disposición</t>
  </si>
  <si>
    <t>Rendimiento</t>
  </si>
  <si>
    <t>Saldo Final</t>
  </si>
  <si>
    <t>Tasa de rendimiento real anual</t>
  </si>
  <si>
    <t>Principal</t>
  </si>
  <si>
    <t>Pago</t>
  </si>
  <si>
    <t>Plazo Total de Contrato</t>
  </si>
  <si>
    <t>Concepto</t>
  </si>
  <si>
    <t>Monto Mensual</t>
  </si>
  <si>
    <t>Porcentaje de 
Indirectos y Utilidades</t>
  </si>
  <si>
    <t>Porcentaje de Participación</t>
  </si>
  <si>
    <t>Indirectos</t>
  </si>
  <si>
    <t>Utilidad</t>
  </si>
  <si>
    <t>Honorarios Fiduciarios</t>
  </si>
  <si>
    <t>TOTAL</t>
  </si>
  <si>
    <t>T1</t>
  </si>
  <si>
    <t>T2</t>
  </si>
  <si>
    <t xml:space="preserve">Monto Total de Inversión </t>
  </si>
  <si>
    <t>Usos y Fuentes de Financiamiento</t>
  </si>
  <si>
    <t>Usos</t>
  </si>
  <si>
    <t>Fuentes</t>
  </si>
  <si>
    <t>Capital de Riesgo</t>
  </si>
  <si>
    <t>Crédito</t>
  </si>
  <si>
    <t>Porcentajes de Financiamiento</t>
  </si>
  <si>
    <t>Mes 9</t>
  </si>
  <si>
    <t>Conceptos de Construcción y Equipamiento</t>
  </si>
  <si>
    <r>
      <t>Contraprestación</t>
    </r>
    <r>
      <rPr>
        <b/>
        <vertAlign val="subscript"/>
        <sz val="10"/>
        <rFont val="Arial"/>
        <family val="2"/>
      </rPr>
      <t>Total</t>
    </r>
  </si>
  <si>
    <t xml:space="preserve">Plazo de Inversión </t>
  </si>
  <si>
    <t xml:space="preserve">Plazo de Operación  </t>
  </si>
  <si>
    <t>Honorarios del Fideicomiso de Administración en Inversión (mes)</t>
  </si>
  <si>
    <t>Honorarios del Fideicomiso de Administración en Operación (mes)</t>
  </si>
  <si>
    <t xml:space="preserve">Contraprestación Total </t>
  </si>
  <si>
    <r>
      <t>m</t>
    </r>
    <r>
      <rPr>
        <b/>
        <vertAlign val="superscript"/>
        <sz val="10"/>
        <rFont val="Arial"/>
        <family val="2"/>
      </rPr>
      <t>3</t>
    </r>
    <r>
      <rPr>
        <b/>
        <sz val="10"/>
        <rFont val="Arial"/>
        <family val="2"/>
      </rPr>
      <t>/s</t>
    </r>
  </si>
  <si>
    <r>
      <t>m</t>
    </r>
    <r>
      <rPr>
        <vertAlign val="superscript"/>
        <sz val="10"/>
        <rFont val="Arial"/>
        <family val="2"/>
      </rPr>
      <t>3</t>
    </r>
    <r>
      <rPr>
        <sz val="10"/>
        <rFont val="Arial"/>
        <family val="2"/>
      </rPr>
      <t xml:space="preserve"> Mensual</t>
    </r>
  </si>
  <si>
    <r>
      <t>m</t>
    </r>
    <r>
      <rPr>
        <vertAlign val="superscript"/>
        <sz val="10"/>
        <rFont val="Arial"/>
        <family val="2"/>
      </rPr>
      <t>3</t>
    </r>
    <r>
      <rPr>
        <sz val="10"/>
        <rFont val="Arial"/>
        <family val="2"/>
      </rPr>
      <t xml:space="preserve"> Anual</t>
    </r>
  </si>
  <si>
    <t>Aceptación Fiduciaria (una sola vez)</t>
  </si>
  <si>
    <t>Cartas de Crédito</t>
  </si>
  <si>
    <t>Comisiones bancarias</t>
  </si>
  <si>
    <t>Mes 13</t>
  </si>
  <si>
    <t>Mes 14</t>
  </si>
  <si>
    <t>Mes 15</t>
  </si>
  <si>
    <t>Mes 16</t>
  </si>
  <si>
    <t>Mes 17</t>
  </si>
  <si>
    <t>Mes 18</t>
  </si>
  <si>
    <t>T1R</t>
  </si>
  <si>
    <t>T1C</t>
  </si>
  <si>
    <t>INPC</t>
  </si>
  <si>
    <t>INPC del mes último conocido</t>
  </si>
  <si>
    <t>Gasto de Diseño Ampliación Planta El Ahogado</t>
  </si>
  <si>
    <t>Costo de  Supervisión</t>
  </si>
  <si>
    <t>Supervisión</t>
  </si>
  <si>
    <t>Gerenciación</t>
  </si>
  <si>
    <t>Tasa Interna de Retorno</t>
  </si>
  <si>
    <t>Seguros y Fianzas</t>
  </si>
  <si>
    <t>Subtotal</t>
  </si>
  <si>
    <t>DOCUMENTO 14</t>
  </si>
  <si>
    <t>FORMATOS FINANCIEROS</t>
  </si>
  <si>
    <t>Gasto Tratamiento Terciario</t>
  </si>
  <si>
    <t>Otros Costos</t>
  </si>
  <si>
    <t>Tasa de interés real anual</t>
  </si>
  <si>
    <t>Intereses</t>
  </si>
  <si>
    <t>Reposición y mantenimiento de equipo (costo de las reposiciones prorrateado mensualmente) 1,000 lps</t>
  </si>
  <si>
    <t>Reposición y mantenimiento de equipo (costo de las reposiciones prorrateado mensualmente) 3,250 lps</t>
  </si>
  <si>
    <t>Total T2</t>
  </si>
  <si>
    <t>Medios y recursos materiales (costos de vehículos, seguridad, fax, teléfono, herramientas, material y reactivos de laboratorio)</t>
  </si>
  <si>
    <t>Personal (presentar por separado organigrama, plantilla y salario integrado)</t>
  </si>
  <si>
    <t>Energía eléctrica de la parte fija , alumbrado, servicios generales y en su caso PLANTA de emergencia</t>
  </si>
  <si>
    <t>Gobierno del Estado de Jalisco</t>
  </si>
  <si>
    <t>Comisión Estatal del Agua de Jalisco</t>
  </si>
  <si>
    <t>Equipo</t>
  </si>
  <si>
    <t>Marca</t>
  </si>
  <si>
    <t>Cantidad</t>
  </si>
  <si>
    <t>Potencia unitaria</t>
  </si>
  <si>
    <t>Horas de trabajo por mes</t>
  </si>
  <si>
    <t>Kilowatt hora al mes</t>
    <phoneticPr fontId="0" type="noConversion"/>
  </si>
  <si>
    <t>Promedio ponderado del costo UNITARIO kilowatt hora        (G)</t>
  </si>
  <si>
    <t>(A)</t>
  </si>
  <si>
    <t>(B)</t>
  </si>
  <si>
    <t>(C)</t>
  </si>
  <si>
    <t>(D)</t>
  </si>
  <si>
    <t>(E)</t>
  </si>
  <si>
    <t>(F)</t>
  </si>
  <si>
    <t>SUBTOTALES</t>
    <phoneticPr fontId="0" type="noConversion"/>
  </si>
  <si>
    <t xml:space="preserve">Total de Kilowatt hora al mes para OPERACIÓN de la PTAR </t>
  </si>
  <si>
    <t>Costo ponderado por Kilowatt hora con CFE</t>
  </si>
  <si>
    <t>SUBTOTAL</t>
  </si>
  <si>
    <t>Costo mensual
 (F) x (G)</t>
  </si>
  <si>
    <t>SISTEMA DE COGENERACIÓN DE ENERGÍA ELÉCTRICA FIJO</t>
  </si>
  <si>
    <t>Cantidad o número de Equipos en operación</t>
  </si>
  <si>
    <t>Potencia unitaria de producción en Kw /hora</t>
  </si>
  <si>
    <t>Producción total al mes (kw/hora por COGENERACIÓN)</t>
  </si>
  <si>
    <t xml:space="preserve">Costo UNITARIO kilowatt hora producido </t>
    <phoneticPr fontId="0" type="noConversion"/>
  </si>
  <si>
    <t xml:space="preserve">Costo mensual Producido por cogeneración    
</t>
  </si>
  <si>
    <t>(G) = (E) x (F)</t>
  </si>
  <si>
    <t>Costo ponderado  por kilowatt hora con COGENERACIÓN</t>
  </si>
  <si>
    <t>COSTO MENSUAL DEL SISTEMA DE COGENERACIÓN DE ENERGÍA ELÉCTRICA</t>
  </si>
  <si>
    <t>AHORRO FIJO PRODUCIDO POR LA COGENERACIÓN DE ENERGÍA ELÉCTRICA AL MES</t>
    <phoneticPr fontId="16" type="noConversion"/>
  </si>
  <si>
    <t xml:space="preserve">Total de Kilowatt hora al mes para OPERACIÓN Fija de la PTAR 
(A) </t>
  </si>
  <si>
    <t>COSTOS FIJOS MENSUALES DE ENERGÍA ELÉCTRICA DE LA PTAR
 (E)</t>
  </si>
  <si>
    <t>Costo mensual  producido por COGENERACIÓN
(G)</t>
  </si>
  <si>
    <t>%</t>
    <phoneticPr fontId="16" type="noConversion"/>
  </si>
  <si>
    <t>Viene del Formato 7A</t>
  </si>
  <si>
    <t>Viene del Formato 7A-1</t>
  </si>
  <si>
    <t>Producción total al mes (kw/hora por COGENERACIÓN)
(B)</t>
  </si>
  <si>
    <t>Kilowatt hora al mes REQUERIDO que se contratará con CFE 
( C )</t>
  </si>
  <si>
    <t>(A) - (B)</t>
  </si>
  <si>
    <t>Costo UNITARIO ponderado por Kilowatt hora con CFE 
(D)</t>
  </si>
  <si>
    <t>( C ) x (D)</t>
  </si>
  <si>
    <t>Viene del Formato7 A-1</t>
  </si>
  <si>
    <t>Costo UNITARIO ponderado  por kilowatt hora con COGENERACIÓN
(F)</t>
  </si>
  <si>
    <t>Costo total mensual REQUERIDO que se contratará con CFE
(H)</t>
  </si>
  <si>
    <t>Ahorro en Energía Eléctrica por utilizar cogeneración
(I)</t>
  </si>
  <si>
    <t>( E) - (G)</t>
  </si>
  <si>
    <t>COSTOS FIJOS MENSUALES DE PERSONAL</t>
  </si>
  <si>
    <t>Categoría</t>
  </si>
  <si>
    <t>Salario base mensual integrado</t>
  </si>
  <si>
    <t>Importe mensual</t>
  </si>
  <si>
    <t xml:space="preserve">Total </t>
  </si>
  <si>
    <t>Costo unitario</t>
  </si>
  <si>
    <t>Costo de reposición</t>
  </si>
  <si>
    <t>COSTOS FIJOS MENSUALES DE MEDIOS Y RECURSOS MATERIALES</t>
  </si>
  <si>
    <t>Costo del Recurso</t>
  </si>
  <si>
    <t>Energía Eléctrica</t>
  </si>
  <si>
    <r>
      <t>Total T3</t>
    </r>
    <r>
      <rPr>
        <b/>
        <vertAlign val="subscript"/>
        <sz val="10"/>
        <rFont val="Arial"/>
        <family val="2"/>
      </rPr>
      <t>S</t>
    </r>
  </si>
  <si>
    <t>RESUMEN DE COSTOS VARIABLES MENSUALES DE OPERACIÓN Y MANTENIMIENTO T3</t>
  </si>
  <si>
    <t>Promedio ponderado del costo UNITARIO kilowatt hora         (G)</t>
    <phoneticPr fontId="0" type="noConversion"/>
  </si>
  <si>
    <t>Costo mensual      =     (F) x (G)</t>
    <phoneticPr fontId="0" type="noConversion"/>
  </si>
  <si>
    <t>COSTOS DEL SISTEMA DE COGENERACIÓN DE ENERGÍA ELÉCTRICA</t>
  </si>
  <si>
    <t>Viene del Formato 8A</t>
  </si>
  <si>
    <t>Viene del Formato 8A-1</t>
  </si>
  <si>
    <t>Viene del Formato 8 A-1</t>
  </si>
  <si>
    <t xml:space="preserve">Licitación Pública Nº </t>
  </si>
  <si>
    <r>
      <t>Total T3</t>
    </r>
    <r>
      <rPr>
        <b/>
        <vertAlign val="subscript"/>
        <sz val="10"/>
        <rFont val="Arial"/>
        <family val="2"/>
      </rPr>
      <t>T</t>
    </r>
  </si>
  <si>
    <t xml:space="preserve">Productos químicos </t>
  </si>
  <si>
    <t>Análisis de laboratorio*</t>
  </si>
  <si>
    <t>Reactivo</t>
  </si>
  <si>
    <t>Uso del reactivo</t>
  </si>
  <si>
    <t>Dosis del reactivo</t>
  </si>
  <si>
    <t>Volúmenes a tratar por mes</t>
  </si>
  <si>
    <t>Costo del reactivo</t>
  </si>
  <si>
    <t>Costo</t>
  </si>
  <si>
    <t>FORMATO No. 7A</t>
  </si>
  <si>
    <t>FORMATO No. 7A-1</t>
  </si>
  <si>
    <t xml:space="preserve"> FORMATO No. 8A</t>
  </si>
  <si>
    <t>Formato 1 Programa de Erogaciones</t>
  </si>
  <si>
    <t>COSTOS FIJOS MENSUALES DE ENERGÍA ELÉCTRICA DE LA PLANTA</t>
  </si>
  <si>
    <t>FORMATO  7B</t>
  </si>
  <si>
    <t>FORMATO 7A-2</t>
  </si>
  <si>
    <t>FORMATO  7E</t>
  </si>
  <si>
    <t>FORMATO 7D</t>
  </si>
  <si>
    <t xml:space="preserve"> FORMATO 8A</t>
  </si>
  <si>
    <t>FORMATO  8A.1</t>
  </si>
  <si>
    <t>FORMATO 8A-2</t>
  </si>
  <si>
    <t xml:space="preserve"> FORMATO 8A-2</t>
  </si>
  <si>
    <t xml:space="preserve"> FORMATO 8B</t>
  </si>
  <si>
    <t>FORMATO  8C</t>
  </si>
  <si>
    <t>T3</t>
  </si>
  <si>
    <t>Pruebas de Funcionamiento y Pruebas de Capacidad</t>
  </si>
  <si>
    <t>Proyecto Ejecutivo</t>
  </si>
  <si>
    <t>Construcción y Equipamiento</t>
  </si>
  <si>
    <t xml:space="preserve">Subtotal </t>
  </si>
  <si>
    <t>Obras del Tratamiento Terciario</t>
  </si>
  <si>
    <t>Monto de Inversión Total</t>
  </si>
  <si>
    <t>Capita al Final del Periodo de Inversión</t>
  </si>
  <si>
    <t>T1C Total</t>
  </si>
  <si>
    <t>T1R Total</t>
  </si>
  <si>
    <t>Tarifas</t>
  </si>
  <si>
    <t>Plazo de Supervisión en Opetación</t>
  </si>
  <si>
    <t>Tasa de Descuento</t>
  </si>
  <si>
    <t>Tasa de descuento anual</t>
  </si>
  <si>
    <t>Tasa de descuento mensual</t>
  </si>
  <si>
    <t>Valor Presente</t>
  </si>
  <si>
    <t xml:space="preserve">T3S </t>
  </si>
  <si>
    <t xml:space="preserve">T3T </t>
  </si>
  <si>
    <t>Costo del Proyecto de las Obras del Tratamiento Terciario</t>
  </si>
  <si>
    <t>Crédito al Final del Periodo de Inversión T1S</t>
  </si>
  <si>
    <t>Crédito al Final del Periodo de Inversión T1T</t>
  </si>
  <si>
    <t>Pago mensual de T1CS</t>
  </si>
  <si>
    <t>Pago mensual de T1CT</t>
  </si>
  <si>
    <t>Supervisión (durante 2 años)</t>
  </si>
  <si>
    <t>COSTOS FIJOS MENSUALES DE REPOSICIÓN Y MANTENIMIENTO DE EQUIPO
(Obras de Tratamiento Secundario)</t>
  </si>
  <si>
    <t>SISTEMA DE COGENERACION DE ENERGIA ELECTRICA VARIABLE  T3T Obras de Tratamiento Terciario</t>
  </si>
  <si>
    <t>AHORRO FIJO PRODUCIDO POR LA COGENERACIÓN DE ENERGÍA ELÉCTRICA AL MES T3T(Obras de Tratamiento Terciario)</t>
  </si>
  <si>
    <t>Costo de  Supervisión en Operación (2 años)</t>
  </si>
  <si>
    <t>Costo Análisis de Laboratorio (mes)</t>
  </si>
  <si>
    <t>a</t>
  </si>
  <si>
    <t>b</t>
  </si>
  <si>
    <t>c</t>
  </si>
  <si>
    <t>d</t>
  </si>
  <si>
    <t>e</t>
  </si>
  <si>
    <t>f</t>
  </si>
  <si>
    <t>g</t>
  </si>
  <si>
    <t>h</t>
  </si>
  <si>
    <t>i</t>
  </si>
  <si>
    <t>k</t>
  </si>
  <si>
    <t>l</t>
  </si>
  <si>
    <t>j</t>
  </si>
  <si>
    <t>Costos Variables de Remoción y Disposición de Biósolidos y Sólidos ( T3S)</t>
  </si>
  <si>
    <t>Costos Fijos de Remoción y Disposición de Biosólidos y Sólidos (T2)</t>
  </si>
  <si>
    <t>Costos Variables de Remoción y Disposición de Biosólidos y Sólidos</t>
  </si>
  <si>
    <t>* El costo del análisis de laboratorio no podrá ser mayor a $45,000</t>
  </si>
  <si>
    <t xml:space="preserve">Costos de remoción y disposición de biósolidos y sólidos </t>
  </si>
  <si>
    <t>Contraprestación</t>
  </si>
  <si>
    <r>
      <t>T1C</t>
    </r>
    <r>
      <rPr>
        <b/>
        <vertAlign val="subscript"/>
        <sz val="10"/>
        <rFont val="Arial"/>
        <family val="2"/>
      </rPr>
      <t>S</t>
    </r>
  </si>
  <si>
    <r>
      <t>T1R</t>
    </r>
    <r>
      <rPr>
        <b/>
        <vertAlign val="subscript"/>
        <sz val="10"/>
        <rFont val="Arial"/>
        <family val="2"/>
      </rPr>
      <t>S</t>
    </r>
  </si>
  <si>
    <r>
      <t>T1</t>
    </r>
    <r>
      <rPr>
        <b/>
        <vertAlign val="subscript"/>
        <sz val="10"/>
        <rFont val="Arial"/>
        <family val="2"/>
      </rPr>
      <t>S</t>
    </r>
  </si>
  <si>
    <r>
      <t>T3</t>
    </r>
    <r>
      <rPr>
        <b/>
        <vertAlign val="subscript"/>
        <sz val="10"/>
        <rFont val="Arial"/>
        <family val="2"/>
      </rPr>
      <t>S</t>
    </r>
  </si>
  <si>
    <t>$/m3</t>
  </si>
  <si>
    <r>
      <t>Q m</t>
    </r>
    <r>
      <rPr>
        <b/>
        <vertAlign val="superscript"/>
        <sz val="10"/>
        <color theme="1"/>
        <rFont val="Arial"/>
        <family val="2"/>
      </rPr>
      <t>3</t>
    </r>
  </si>
  <si>
    <r>
      <t>Q1 m</t>
    </r>
    <r>
      <rPr>
        <b/>
        <vertAlign val="superscript"/>
        <sz val="10"/>
        <color theme="1"/>
        <rFont val="Arial"/>
        <family val="2"/>
      </rPr>
      <t>3</t>
    </r>
  </si>
  <si>
    <r>
      <t>T1C</t>
    </r>
    <r>
      <rPr>
        <b/>
        <vertAlign val="subscript"/>
        <sz val="10"/>
        <rFont val="Arial"/>
        <family val="2"/>
      </rPr>
      <t>T</t>
    </r>
  </si>
  <si>
    <r>
      <t>T1R</t>
    </r>
    <r>
      <rPr>
        <b/>
        <vertAlign val="subscript"/>
        <sz val="10"/>
        <rFont val="Arial"/>
        <family val="2"/>
      </rPr>
      <t>T</t>
    </r>
  </si>
  <si>
    <r>
      <t>T1</t>
    </r>
    <r>
      <rPr>
        <b/>
        <vertAlign val="subscript"/>
        <sz val="10"/>
        <rFont val="Arial"/>
        <family val="2"/>
      </rPr>
      <t>T</t>
    </r>
  </si>
  <si>
    <r>
      <t>T3</t>
    </r>
    <r>
      <rPr>
        <b/>
        <vertAlign val="subscript"/>
        <sz val="10"/>
        <rFont val="Arial"/>
        <family val="2"/>
      </rPr>
      <t>T</t>
    </r>
  </si>
  <si>
    <t>Contraprestación Obras de Tratamiento Terciario</t>
  </si>
  <si>
    <t>Costo de Gerenciación</t>
  </si>
  <si>
    <t xml:space="preserve">de la Licitación para la Adjudicación de </t>
  </si>
  <si>
    <t>CONTRATO DE ASOCIACIÓN PÚBLICO PRIVADA, PARA EL PROYECTO DE PRESTACION DEL SERVICIO DE TRATAMIENTO DE AGUAS RESIDUALES A TRAVÉS DE LA AMPLIACION DE LA PLANTA DE TRATAMIENTO "EL AHOGADO'' CON UNA CAPACIDAD DE 1,000 LITROS POR SEGUNDO (LPS), QUE INCLUYE EL PROYECTO EJECUTIVO, CONSTRUCCIÓN, EQUIPAMIENTO ELECTROMECÁNICO, PRUEBAS DE FUNCIONAMIENTO, PRUEBAS DE CAPACIDAD, OPERACIÓN, CONSERVACIÓN, MANTENIMIENTO; ASÍ COMO LA REMOCIÓN Y DISPOSICIÓN FINAL DE LOS BIOSÓLIDOS Y SÓLIDOS QUE SE GENEREN EN EL MONORRELLENO.</t>
  </si>
  <si>
    <t>COSTOS VARIABLES MENSUALES DE MANTENIMIENTO  MAYOR Y REPOSICIÓN
T3T (Obras de Tratamiento Terciario)</t>
  </si>
  <si>
    <t>COSTOS VARIABLES MENSUALES DE ENERGÍA ELÉCTRICA  T3T (Obras Tratamiento Terciario)</t>
  </si>
  <si>
    <t>SISTEMA DE COGENERACION DE ENERGIA ELECTRICA VARIABLE  T3S Obras de Tratamiento Secundario</t>
  </si>
  <si>
    <t>Obras del Tratamiento Secundario</t>
  </si>
  <si>
    <t>Costo del Proyecto de las Obras del Tratamiento Secundario</t>
  </si>
  <si>
    <r>
      <t>Pago mensual de T1R</t>
    </r>
    <r>
      <rPr>
        <vertAlign val="subscript"/>
        <sz val="10"/>
        <color theme="1"/>
        <rFont val="Arial"/>
        <family val="2"/>
      </rPr>
      <t>S</t>
    </r>
  </si>
  <si>
    <r>
      <t>Pago mensual de T1R</t>
    </r>
    <r>
      <rPr>
        <vertAlign val="subscript"/>
        <sz val="10"/>
        <color theme="1"/>
        <rFont val="Arial"/>
        <family val="2"/>
      </rPr>
      <t>T</t>
    </r>
  </si>
  <si>
    <t>COSTOS FIJOS MENSUALES DE REPOSICIÓN Y MANTENIMIENTO DE EQUIPO
(Obras de Tratamiento Terciario)</t>
  </si>
  <si>
    <t>COSTOS VARIABLES MENSUALES DE ENERGÍA ELÉCTRICA  T3S (Obras Tratamiento Secundario)</t>
  </si>
  <si>
    <t>AHORRO FIJO PRODUCIDO POR LA COGENERACIÓN DE ENERGÍA ELÉCTRICA AL MES T3S (Obras de Tratamiento Secundario)</t>
  </si>
  <si>
    <t>COSTOS VARIABLES DE USO DE PRODUCTOS QUÍMICOS MENSUALES T3S  (Obras de Tratamiento Secundario)</t>
  </si>
  <si>
    <t>COSTOS VARIABLES DE USO DE PRODUCTOS QUÍMICOS MENSUALES T3T (Obras de Tratamiento Terciario)</t>
  </si>
  <si>
    <t>COSTOS VARIABLES MENSUALES DE MANTENIMIENTO MAYOR Y REPOSICIÓN
T3S (Obras de Tratamiento Secundario)</t>
  </si>
  <si>
    <t>Mantenimiento Mayor y Reposición</t>
  </si>
  <si>
    <t>Contraprestación Obras del Tratamiento Secundario</t>
  </si>
  <si>
    <r>
      <t>T2</t>
    </r>
    <r>
      <rPr>
        <b/>
        <vertAlign val="subscript"/>
        <sz val="10"/>
        <rFont val="Arial"/>
        <family val="2"/>
      </rPr>
      <t>T</t>
    </r>
  </si>
  <si>
    <t>Mes último conocido</t>
  </si>
  <si>
    <t>RESUMEN DE COSTOS FIJOS MENSUALES DE OPERACIÓN Y MANTENIMIENTO 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</si>
</sst>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Red]\-&quot;$&quot;#,##0.00"/>
    <numFmt numFmtId="44" formatCode="_-&quot;$&quot;* #,##0.00_-;\-&quot;$&quot;* #,##0.00_-;_-&quot;$&quot;* &quot;-&quot;??_-;_-@_-"/>
    <numFmt numFmtId="43" formatCode="_-* #,##0.00_-;\-* #,##0.00_-;_-* &quot;-&quot;??_-;_-@_-"/>
    <numFmt numFmtId="166" formatCode="_-* #,##0_-;\-* #,##0_-;_-* &quot;-&quot;??_-;_-@_-"/>
    <numFmt numFmtId="167" formatCode="mmmm\ &quot;de&quot;\ yyyy"/>
    <numFmt numFmtId="169" formatCode="0.0000000"/>
    <numFmt numFmtId="170" formatCode="0.00000000"/>
    <numFmt numFmtId="171" formatCode="&quot;$&quot;#,##0.00"/>
    <numFmt numFmtId="172" formatCode="_(* #,##0.00_);_(* \(#,##0.00\);_(* &quot;-&quot;??_);_(@_)"/>
    <numFmt numFmtId="173" formatCode="_(* #,##0_);_(* \(#,##0\);_(* &quot;-&quot;??_);_(@_)"/>
    <numFmt numFmtId="174" formatCode="&quot;$&quot;#,##0_);\(&quot;$&quot;#,##0\)"/>
    <numFmt numFmtId="175" formatCode="&quot;$&quot;#,##0.00_);\(&quot;$&quot;#,##0.00\)"/>
    <numFmt numFmtId="176" formatCode="dd/mm/yyyy;@"/>
  </numFmts>
  <fonts count="33">
    <font>
      <sz val="10"/>
      <color theme="1"/>
      <name val="Montserrat-Light"/>
      <family val="2"/>
    </font>
    <font>
      <sz val="10"/>
      <color theme="1"/>
      <name val="Montserrat-Light"/>
      <family val="2"/>
    </font>
    <font>
      <sz val="10"/>
      <color theme="1"/>
      <name val="Arial"/>
      <family val="2"/>
    </font>
    <font>
      <sz val="10"/>
      <name val="Arial"/>
      <family val="2"/>
    </font>
    <font>
      <b/>
      <sz val="10"/>
      <name val="Arial"/>
      <family val="2"/>
    </font>
    <font>
      <sz val="12"/>
      <color theme="1"/>
      <name val="Arial"/>
      <family val="2"/>
    </font>
    <font>
      <b/>
      <sz val="10"/>
      <color theme="1"/>
      <name val="Arial"/>
      <family val="2"/>
    </font>
    <font>
      <b/>
      <sz val="9"/>
      <color theme="1"/>
      <name val="Arial"/>
      <family val="2"/>
    </font>
    <font>
      <sz val="9"/>
      <color theme="1"/>
      <name val="Arial"/>
      <family val="2"/>
    </font>
    <font>
      <b/>
      <vertAlign val="superscript"/>
      <sz val="10"/>
      <name val="Arial"/>
      <family val="2"/>
    </font>
    <font>
      <b/>
      <vertAlign val="subscript"/>
      <sz val="10"/>
      <name val="Arial"/>
      <family val="2"/>
    </font>
    <font>
      <b/>
      <u/>
      <sz val="11"/>
      <color theme="1"/>
      <name val="Arial"/>
      <family val="2"/>
    </font>
    <font>
      <vertAlign val="superscript"/>
      <sz val="10"/>
      <name val="Arial"/>
      <family val="2"/>
    </font>
    <font>
      <sz val="8"/>
      <name val="Montserrat-Light"/>
      <family val="2"/>
    </font>
    <font>
      <sz val="11"/>
      <color indexed="8"/>
      <name val="Calibri"/>
      <family val="2"/>
    </font>
    <font>
      <sz val="11"/>
      <name val="Calibri"/>
      <family val="2"/>
    </font>
    <font>
      <b/>
      <sz val="12"/>
      <color theme="1"/>
      <name val="Calibri"/>
      <family val="2"/>
      <scheme val="minor"/>
    </font>
    <font>
      <sz val="10"/>
      <name val="Arial Narrow"/>
      <family val="2"/>
    </font>
    <font>
      <b/>
      <sz val="14"/>
      <name val="Arial Narrow"/>
      <family val="2"/>
    </font>
    <font>
      <b/>
      <sz val="10"/>
      <name val="Arial Narrow"/>
      <family val="2"/>
    </font>
    <font>
      <b/>
      <sz val="12"/>
      <name val="Arial Narrow"/>
      <family val="2"/>
    </font>
    <font>
      <sz val="12"/>
      <name val="Arial Narrow"/>
      <family val="2"/>
    </font>
    <font>
      <b/>
      <sz val="14"/>
      <name val="Arial"/>
      <family val="2"/>
    </font>
    <font>
      <b/>
      <sz val="12"/>
      <name val="Arial"/>
      <family val="2"/>
    </font>
    <font>
      <sz val="12"/>
      <name val="Arial"/>
      <family val="2"/>
    </font>
    <font>
      <b/>
      <sz val="11"/>
      <name val="Arial Narrow"/>
      <family val="2"/>
    </font>
    <font>
      <sz val="9"/>
      <name val="Arial"/>
      <family val="2"/>
    </font>
    <font>
      <b/>
      <sz val="11"/>
      <name val="Arial"/>
      <family val="2"/>
    </font>
    <font>
      <b/>
      <sz val="9"/>
      <name val="Arial"/>
      <family val="2"/>
    </font>
    <font>
      <b/>
      <sz val="12"/>
      <color theme="1"/>
      <name val="Times New Roman"/>
      <family val="1"/>
    </font>
    <font>
      <b/>
      <sz val="12"/>
      <color theme="1"/>
      <name val="Arial"/>
      <family val="2"/>
    </font>
    <font>
      <b/>
      <vertAlign val="superscript"/>
      <sz val="10"/>
      <color theme="1"/>
      <name val="Arial"/>
      <family val="2"/>
    </font>
    <font>
      <vertAlign val="subscript"/>
      <sz val="10"/>
      <color theme="1"/>
      <name val="Arial"/>
      <family val="2"/>
    </font>
  </fonts>
  <fills count="11">
    <fill>
      <patternFill patternType="none"/>
    </fill>
    <fill>
      <patternFill patternType="gray125"/>
    </fill>
    <fill>
      <patternFill patternType="solid">
        <fgColor indexed="9"/>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39997558519241921"/>
        <bgColor indexed="64"/>
      </patternFill>
    </fill>
  </fills>
  <borders count="46">
    <border>
      <left/>
      <right/>
      <top/>
      <bottom/>
      <diagonal/>
    </border>
    <border>
      <left style="dotted">
        <color theme="1"/>
      </left>
      <right style="dotted">
        <color theme="1"/>
      </right>
      <top style="dotted">
        <color theme="1"/>
      </top>
      <bottom style="dotted">
        <color theme="1"/>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bottom/>
      <diagonal/>
    </border>
    <border>
      <left style="dotted">
        <color indexed="64"/>
      </left>
      <right style="dotted">
        <color indexed="64"/>
      </right>
      <top style="thin">
        <color indexed="64"/>
      </top>
      <bottom style="thin">
        <color indexed="64"/>
      </bottom>
      <diagonal/>
    </border>
    <border>
      <left/>
      <right/>
      <top/>
      <bottom style="dotted">
        <color indexed="64"/>
      </bottom>
      <diagonal/>
    </border>
    <border>
      <left style="dotted">
        <color indexed="64"/>
      </left>
      <right/>
      <top/>
      <bottom/>
      <diagonal/>
    </border>
  </borders>
  <cellStyleXfs count="1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5" fillId="0" borderId="0"/>
    <xf numFmtId="0" fontId="3" fillId="0" borderId="0"/>
    <xf numFmtId="0" fontId="3" fillId="0" borderId="0"/>
  </cellStyleXfs>
  <cellXfs count="609">
    <xf numFmtId="0" fontId="0" fillId="0" borderId="0" xfId="0"/>
    <xf numFmtId="0" fontId="2" fillId="0" borderId="0" xfId="0" applyFont="1"/>
    <xf numFmtId="0" fontId="5" fillId="0" borderId="0" xfId="0" applyFont="1"/>
    <xf numFmtId="0" fontId="6" fillId="0" borderId="0" xfId="0" applyFont="1"/>
    <xf numFmtId="0" fontId="4" fillId="0" borderId="0" xfId="0" applyFont="1" applyAlignment="1">
      <alignment horizontal="right"/>
    </xf>
    <xf numFmtId="0" fontId="8" fillId="0" borderId="0" xfId="0" applyFont="1" applyProtection="1">
      <protection hidden="1"/>
    </xf>
    <xf numFmtId="3" fontId="8" fillId="0" borderId="0" xfId="0" applyNumberFormat="1" applyFont="1" applyProtection="1">
      <protection hidden="1"/>
    </xf>
    <xf numFmtId="3" fontId="2" fillId="0" borderId="0" xfId="0" applyNumberFormat="1" applyFont="1"/>
    <xf numFmtId="0" fontId="3" fillId="0" borderId="0" xfId="0" applyFont="1" applyProtection="1">
      <protection hidden="1"/>
    </xf>
    <xf numFmtId="3" fontId="4" fillId="0" borderId="0" xfId="0" applyNumberFormat="1" applyFont="1" applyProtection="1">
      <protection hidden="1"/>
    </xf>
    <xf numFmtId="0" fontId="4" fillId="0" borderId="0" xfId="0" applyFont="1" applyAlignment="1" applyProtection="1">
      <alignment horizontal="center"/>
      <protection hidden="1"/>
    </xf>
    <xf numFmtId="43" fontId="2" fillId="0" borderId="0" xfId="1" applyFont="1"/>
    <xf numFmtId="3" fontId="3" fillId="0" borderId="0" xfId="0" applyNumberFormat="1" applyFont="1" applyProtection="1">
      <protection hidden="1"/>
    </xf>
    <xf numFmtId="10" fontId="3" fillId="0" borderId="0" xfId="0" applyNumberFormat="1" applyFont="1" applyProtection="1">
      <protection hidden="1"/>
    </xf>
    <xf numFmtId="10" fontId="3" fillId="0" borderId="0" xfId="3" applyNumberFormat="1" applyFont="1" applyProtection="1">
      <protection hidden="1"/>
    </xf>
    <xf numFmtId="0" fontId="4" fillId="0" borderId="0" xfId="0" applyFont="1" applyAlignment="1" applyProtection="1">
      <alignment horizontal="left" indent="1"/>
      <protection hidden="1"/>
    </xf>
    <xf numFmtId="0" fontId="4" fillId="0" borderId="2" xfId="0" applyFont="1" applyBorder="1" applyAlignment="1" applyProtection="1">
      <alignment horizontal="center"/>
      <protection hidden="1"/>
    </xf>
    <xf numFmtId="0" fontId="2" fillId="0" borderId="0" xfId="0" applyFont="1" applyAlignment="1">
      <alignment horizontal="center" vertical="center"/>
    </xf>
    <xf numFmtId="0" fontId="11" fillId="0" borderId="0" xfId="0" applyFont="1" applyAlignment="1">
      <alignment vertical="center"/>
    </xf>
    <xf numFmtId="0" fontId="2" fillId="0" borderId="0" xfId="0" applyFont="1" applyFill="1" applyAlignment="1">
      <alignment horizontal="center" vertical="center"/>
    </xf>
    <xf numFmtId="0" fontId="2" fillId="0" borderId="0" xfId="0" applyFont="1" applyFill="1" applyAlignment="1">
      <alignment vertical="center"/>
    </xf>
    <xf numFmtId="3" fontId="0" fillId="0" borderId="0" xfId="0" applyNumberFormat="1"/>
    <xf numFmtId="0" fontId="2" fillId="0" borderId="0" xfId="0" applyFont="1" applyFill="1"/>
    <xf numFmtId="0" fontId="2" fillId="0" borderId="0" xfId="0" applyFont="1" applyBorder="1"/>
    <xf numFmtId="43" fontId="6" fillId="0" borderId="0" xfId="1" applyFont="1"/>
    <xf numFmtId="166" fontId="2" fillId="0" borderId="0" xfId="0" applyNumberFormat="1" applyFont="1"/>
    <xf numFmtId="166" fontId="6" fillId="0" borderId="0" xfId="1" applyNumberFormat="1" applyFont="1"/>
    <xf numFmtId="2" fontId="2" fillId="0" borderId="0" xfId="0" applyNumberFormat="1" applyFont="1"/>
    <xf numFmtId="10" fontId="2" fillId="0" borderId="0" xfId="3" applyNumberFormat="1" applyFont="1"/>
    <xf numFmtId="44" fontId="2" fillId="0" borderId="0" xfId="0" applyNumberFormat="1" applyFont="1"/>
    <xf numFmtId="3" fontId="2" fillId="0" borderId="0" xfId="0" applyNumberFormat="1" applyFont="1"/>
    <xf numFmtId="0" fontId="3" fillId="0" borderId="0" xfId="0" applyFont="1" applyFill="1" applyProtection="1">
      <protection hidden="1"/>
    </xf>
    <xf numFmtId="167" fontId="6" fillId="0" borderId="0" xfId="0" applyNumberFormat="1" applyFont="1" applyAlignment="1">
      <alignment horizontal="left"/>
    </xf>
    <xf numFmtId="0" fontId="6" fillId="0" borderId="0" xfId="0" applyFont="1" applyAlignment="1">
      <alignment horizontal="left"/>
    </xf>
    <xf numFmtId="0" fontId="2" fillId="0" borderId="9" xfId="0" applyFont="1" applyBorder="1"/>
    <xf numFmtId="0" fontId="3" fillId="0" borderId="9" xfId="0" applyFont="1" applyBorder="1" applyProtection="1">
      <protection hidden="1"/>
    </xf>
    <xf numFmtId="0" fontId="3" fillId="0" borderId="9"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protection hidden="1"/>
    </xf>
    <xf numFmtId="0" fontId="4" fillId="0" borderId="9" xfId="0" applyFont="1" applyBorder="1" applyAlignment="1" applyProtection="1">
      <alignment horizontal="center" vertical="center" wrapText="1"/>
      <protection hidden="1"/>
    </xf>
    <xf numFmtId="0" fontId="2" fillId="0" borderId="9" xfId="0" applyFont="1" applyBorder="1" applyAlignment="1">
      <alignment horizontal="center"/>
    </xf>
    <xf numFmtId="3" fontId="3" fillId="9" borderId="9" xfId="2" applyNumberFormat="1" applyFont="1" applyFill="1" applyBorder="1" applyProtection="1">
      <protection locked="0"/>
    </xf>
    <xf numFmtId="3" fontId="3" fillId="4" borderId="9" xfId="2" quotePrefix="1" applyNumberFormat="1" applyFont="1" applyFill="1" applyBorder="1" applyProtection="1">
      <protection hidden="1"/>
    </xf>
    <xf numFmtId="3" fontId="3" fillId="0" borderId="9" xfId="2" quotePrefix="1" applyNumberFormat="1" applyFont="1" applyBorder="1" applyProtection="1">
      <protection hidden="1"/>
    </xf>
    <xf numFmtId="3" fontId="4" fillId="0" borderId="9" xfId="2" applyNumberFormat="1" applyFont="1" applyBorder="1" applyProtection="1">
      <protection hidden="1"/>
    </xf>
    <xf numFmtId="0" fontId="3" fillId="0" borderId="9" xfId="13" applyFont="1" applyFill="1" applyBorder="1" applyAlignment="1" applyProtection="1">
      <alignment horizontal="left" vertical="center" wrapText="1" indent="1"/>
      <protection hidden="1"/>
    </xf>
    <xf numFmtId="0" fontId="4" fillId="0" borderId="9" xfId="13" applyFont="1" applyFill="1" applyBorder="1" applyAlignment="1" applyProtection="1">
      <alignment horizontal="left" vertical="center" wrapText="1" indent="1"/>
      <protection hidden="1"/>
    </xf>
    <xf numFmtId="10" fontId="3" fillId="0" borderId="9" xfId="3" applyNumberFormat="1" applyFont="1" applyBorder="1" applyAlignment="1" applyProtection="1">
      <alignment horizontal="center" vertical="top" wrapText="1"/>
      <protection hidden="1"/>
    </xf>
    <xf numFmtId="10" fontId="4" fillId="0" borderId="9" xfId="4" applyNumberFormat="1" applyFont="1" applyBorder="1" applyAlignment="1" applyProtection="1">
      <alignment horizontal="center"/>
      <protection hidden="1"/>
    </xf>
    <xf numFmtId="0" fontId="17" fillId="0" borderId="0" xfId="0" applyFont="1" applyProtection="1">
      <protection hidden="1"/>
    </xf>
    <xf numFmtId="0" fontId="17" fillId="0" borderId="0" xfId="0" applyFont="1" applyBorder="1" applyProtection="1">
      <protection hidden="1"/>
    </xf>
    <xf numFmtId="0" fontId="17" fillId="0" borderId="0" xfId="0" applyFont="1" applyProtection="1"/>
    <xf numFmtId="0" fontId="17" fillId="0" borderId="0" xfId="13" applyFont="1" applyProtection="1">
      <protection hidden="1"/>
    </xf>
    <xf numFmtId="0" fontId="20" fillId="0" borderId="0" xfId="13" applyFont="1" applyBorder="1" applyAlignment="1" applyProtection="1">
      <alignment vertical="center"/>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17" fillId="0" borderId="0" xfId="0" applyFont="1" applyAlignment="1" applyProtection="1">
      <alignment horizontal="center" vertical="center" wrapText="1"/>
      <protection hidden="1"/>
    </xf>
    <xf numFmtId="0" fontId="19" fillId="0" borderId="14" xfId="0" applyFont="1" applyBorder="1" applyAlignment="1" applyProtection="1">
      <alignment horizontal="center"/>
      <protection hidden="1"/>
    </xf>
    <xf numFmtId="0" fontId="19" fillId="0" borderId="15" xfId="0" applyFont="1" applyBorder="1" applyAlignment="1" applyProtection="1">
      <alignment horizontal="center"/>
      <protection hidden="1"/>
    </xf>
    <xf numFmtId="0" fontId="17" fillId="0" borderId="0" xfId="0" applyFont="1" applyProtection="1">
      <protection locked="0"/>
    </xf>
    <xf numFmtId="0" fontId="20" fillId="0" borderId="0" xfId="0" applyFont="1" applyFill="1" applyBorder="1" applyAlignment="1" applyProtection="1">
      <alignment vertical="center"/>
    </xf>
    <xf numFmtId="4" fontId="20" fillId="0" borderId="25" xfId="0" applyNumberFormat="1" applyFont="1" applyFill="1" applyBorder="1" applyAlignment="1" applyProtection="1">
      <alignment vertical="center"/>
    </xf>
    <xf numFmtId="171" fontId="20" fillId="0" borderId="26" xfId="0" applyNumberFormat="1" applyFont="1" applyFill="1" applyBorder="1" applyAlignment="1" applyProtection="1">
      <alignment vertical="center"/>
    </xf>
    <xf numFmtId="171" fontId="20" fillId="0" borderId="27" xfId="0" applyNumberFormat="1" applyFont="1" applyFill="1" applyBorder="1" applyAlignment="1" applyProtection="1">
      <alignment vertical="center"/>
    </xf>
    <xf numFmtId="0" fontId="20" fillId="0" borderId="0" xfId="0" applyFont="1" applyAlignment="1" applyProtection="1">
      <alignment vertical="center"/>
      <protection hidden="1"/>
    </xf>
    <xf numFmtId="0" fontId="21" fillId="0" borderId="0" xfId="0" applyFont="1" applyFill="1" applyBorder="1" applyAlignment="1" applyProtection="1">
      <alignment vertical="center"/>
    </xf>
    <xf numFmtId="0" fontId="21" fillId="0" borderId="0" xfId="0" applyFont="1" applyAlignment="1" applyProtection="1">
      <alignment vertical="center"/>
    </xf>
    <xf numFmtId="0" fontId="21" fillId="0" borderId="0" xfId="0" applyFont="1" applyAlignment="1" applyProtection="1">
      <alignment vertical="center"/>
      <protection hidden="1"/>
    </xf>
    <xf numFmtId="0" fontId="19" fillId="0" borderId="0" xfId="14" applyFont="1" applyFill="1" applyBorder="1" applyAlignment="1" applyProtection="1">
      <alignment horizontal="right"/>
    </xf>
    <xf numFmtId="49" fontId="19" fillId="0" borderId="0" xfId="0" applyNumberFormat="1" applyFont="1" applyProtection="1"/>
    <xf numFmtId="0" fontId="19" fillId="0" borderId="0" xfId="0" applyFont="1" applyProtection="1"/>
    <xf numFmtId="0" fontId="17" fillId="9" borderId="22" xfId="0" applyFont="1" applyFill="1" applyBorder="1" applyProtection="1">
      <protection locked="0"/>
    </xf>
    <xf numFmtId="0" fontId="17" fillId="9" borderId="9" xfId="0" applyFont="1" applyFill="1" applyBorder="1" applyProtection="1">
      <protection locked="0"/>
    </xf>
    <xf numFmtId="171" fontId="17" fillId="9" borderId="9" xfId="1" applyNumberFormat="1" applyFont="1" applyFill="1" applyBorder="1" applyProtection="1">
      <protection locked="0"/>
    </xf>
    <xf numFmtId="0" fontId="3" fillId="0" borderId="0" xfId="0" applyFont="1" applyBorder="1" applyProtection="1">
      <protection hidden="1"/>
    </xf>
    <xf numFmtId="0" fontId="3" fillId="0" borderId="0" xfId="0" applyFont="1" applyProtection="1"/>
    <xf numFmtId="0" fontId="3" fillId="0" borderId="0" xfId="13" applyFont="1" applyProtection="1">
      <protection hidden="1"/>
    </xf>
    <xf numFmtId="0" fontId="23" fillId="0" borderId="0" xfId="13" applyFont="1" applyBorder="1" applyAlignment="1" applyProtection="1">
      <alignment vertical="center"/>
      <protection hidden="1"/>
    </xf>
    <xf numFmtId="0" fontId="4" fillId="0" borderId="10" xfId="0" applyFont="1" applyBorder="1" applyAlignment="1" applyProtection="1">
      <alignment horizontal="center" vertical="center" wrapText="1"/>
      <protection hidden="1"/>
    </xf>
    <xf numFmtId="0" fontId="4" fillId="0" borderId="11" xfId="0" applyFont="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4" fillId="0" borderId="14" xfId="0" applyFont="1" applyBorder="1" applyAlignment="1" applyProtection="1">
      <alignment horizontal="center"/>
      <protection hidden="1"/>
    </xf>
    <xf numFmtId="0" fontId="4" fillId="0" borderId="15" xfId="0" applyFont="1" applyBorder="1" applyAlignment="1" applyProtection="1">
      <alignment horizontal="center"/>
      <protection hidden="1"/>
    </xf>
    <xf numFmtId="0" fontId="3" fillId="0" borderId="0" xfId="0" applyFont="1" applyProtection="1">
      <protection locked="0"/>
    </xf>
    <xf numFmtId="0" fontId="3" fillId="9" borderId="22" xfId="0" applyFont="1" applyFill="1" applyBorder="1" applyProtection="1">
      <protection locked="0"/>
    </xf>
    <xf numFmtId="0" fontId="3" fillId="9" borderId="9" xfId="0" applyFont="1" applyFill="1" applyBorder="1" applyProtection="1">
      <protection locked="0"/>
    </xf>
    <xf numFmtId="4" fontId="3" fillId="9" borderId="9" xfId="0" applyNumberFormat="1" applyFont="1" applyFill="1" applyBorder="1" applyProtection="1">
      <protection locked="0"/>
    </xf>
    <xf numFmtId="171" fontId="3" fillId="9" borderId="9" xfId="0" applyNumberFormat="1" applyFont="1" applyFill="1" applyBorder="1" applyProtection="1">
      <protection locked="0"/>
    </xf>
    <xf numFmtId="171" fontId="3" fillId="9" borderId="9" xfId="1" applyNumberFormat="1" applyFont="1" applyFill="1" applyBorder="1" applyProtection="1">
      <protection locked="0"/>
    </xf>
    <xf numFmtId="0" fontId="23" fillId="0" borderId="14" xfId="0" applyFont="1" applyFill="1" applyBorder="1" applyAlignment="1" applyProtection="1">
      <alignment horizontal="center" vertical="center"/>
    </xf>
    <xf numFmtId="0" fontId="3" fillId="0" borderId="15" xfId="0" applyFont="1" applyFill="1" applyBorder="1" applyAlignment="1" applyProtection="1">
      <alignment horizontal="center" vertical="center"/>
    </xf>
    <xf numFmtId="0" fontId="4" fillId="0" borderId="15" xfId="0" applyFont="1" applyBorder="1" applyAlignment="1" applyProtection="1">
      <alignment horizontal="center" vertical="center" wrapText="1"/>
    </xf>
    <xf numFmtId="171" fontId="4" fillId="0" borderId="15" xfId="0" applyNumberFormat="1" applyFont="1" applyBorder="1" applyAlignment="1" applyProtection="1">
      <alignment horizontal="center" vertical="center" wrapText="1"/>
    </xf>
    <xf numFmtId="171" fontId="3" fillId="0" borderId="24" xfId="0" applyNumberFormat="1" applyFont="1" applyBorder="1" applyAlignment="1" applyProtection="1">
      <alignment horizontal="center" vertical="center"/>
    </xf>
    <xf numFmtId="0" fontId="3" fillId="0" borderId="0" xfId="0" applyFont="1" applyAlignment="1" applyProtection="1">
      <alignment horizontal="center" vertical="center"/>
      <protection hidden="1"/>
    </xf>
    <xf numFmtId="0" fontId="23" fillId="0" borderId="0" xfId="0" applyFont="1" applyFill="1" applyBorder="1" applyAlignment="1" applyProtection="1">
      <alignment vertical="center"/>
    </xf>
    <xf numFmtId="4" fontId="23" fillId="0" borderId="25" xfId="0" applyNumberFormat="1" applyFont="1" applyFill="1" applyBorder="1" applyAlignment="1" applyProtection="1">
      <alignment vertical="center"/>
    </xf>
    <xf numFmtId="171" fontId="23" fillId="0" borderId="26" xfId="0" applyNumberFormat="1" applyFont="1" applyFill="1" applyBorder="1" applyAlignment="1" applyProtection="1">
      <alignment vertical="center"/>
    </xf>
    <xf numFmtId="171" fontId="23" fillId="0" borderId="27" xfId="0" applyNumberFormat="1" applyFont="1" applyFill="1" applyBorder="1" applyAlignment="1" applyProtection="1">
      <alignment vertical="center"/>
    </xf>
    <xf numFmtId="0" fontId="23" fillId="0" borderId="0" xfId="0" applyFont="1" applyAlignment="1" applyProtection="1">
      <alignment vertical="center"/>
      <protection hidden="1"/>
    </xf>
    <xf numFmtId="0" fontId="24" fillId="0" borderId="0" xfId="0" applyFont="1" applyFill="1" applyBorder="1" applyAlignment="1" applyProtection="1">
      <alignment vertical="center"/>
    </xf>
    <xf numFmtId="0" fontId="24" fillId="0" borderId="0" xfId="0" applyFont="1" applyAlignment="1" applyProtection="1">
      <alignment vertical="center"/>
    </xf>
    <xf numFmtId="171" fontId="23" fillId="0" borderId="31" xfId="0" applyNumberFormat="1" applyFont="1" applyBorder="1" applyAlignment="1" applyProtection="1">
      <alignment vertical="center"/>
    </xf>
    <xf numFmtId="0" fontId="24" fillId="0" borderId="0" xfId="0" applyFont="1" applyAlignment="1" applyProtection="1">
      <alignment vertical="center"/>
      <protection hidden="1"/>
    </xf>
    <xf numFmtId="0" fontId="4" fillId="0" borderId="0" xfId="14" applyFont="1" applyFill="1" applyBorder="1" applyAlignment="1" applyProtection="1">
      <alignment horizontal="right"/>
    </xf>
    <xf numFmtId="49" fontId="4" fillId="0" borderId="0" xfId="0" applyNumberFormat="1" applyFont="1" applyProtection="1"/>
    <xf numFmtId="0" fontId="4" fillId="0" borderId="0" xfId="0" applyFont="1" applyProtection="1"/>
    <xf numFmtId="0" fontId="22" fillId="0" borderId="0" xfId="0" applyFont="1" applyBorder="1" applyAlignment="1" applyProtection="1">
      <alignment horizontal="center"/>
      <protection hidden="1"/>
    </xf>
    <xf numFmtId="0" fontId="3" fillId="0" borderId="0" xfId="0" applyFont="1" applyAlignment="1" applyProtection="1">
      <alignment horizontal="right"/>
      <protection hidden="1"/>
    </xf>
    <xf numFmtId="0" fontId="4" fillId="0" borderId="0" xfId="0" applyFont="1" applyFill="1" applyBorder="1" applyAlignment="1" applyProtection="1">
      <alignment horizontal="left"/>
      <protection hidden="1"/>
    </xf>
    <xf numFmtId="0" fontId="4" fillId="0" borderId="12"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19" fillId="0" borderId="32" xfId="0" applyFont="1" applyBorder="1" applyAlignment="1" applyProtection="1">
      <alignment horizontal="center" vertical="center" wrapText="1"/>
      <protection hidden="1"/>
    </xf>
    <xf numFmtId="0" fontId="19" fillId="0" borderId="24" xfId="0" applyFont="1" applyBorder="1" applyAlignment="1" applyProtection="1">
      <alignment horizontal="center"/>
      <protection hidden="1"/>
    </xf>
    <xf numFmtId="0" fontId="25" fillId="0" borderId="14" xfId="0" applyFont="1" applyFill="1" applyBorder="1" applyAlignment="1" applyProtection="1">
      <alignment horizontal="center" vertical="center"/>
    </xf>
    <xf numFmtId="0" fontId="25" fillId="0" borderId="15" xfId="0" applyFont="1" applyFill="1" applyBorder="1" applyAlignment="1" applyProtection="1">
      <alignment horizontal="center" vertical="center"/>
    </xf>
    <xf numFmtId="0" fontId="25" fillId="0" borderId="15" xfId="0" applyFont="1" applyBorder="1" applyAlignment="1" applyProtection="1">
      <alignment horizontal="center" vertical="center" wrapText="1"/>
    </xf>
    <xf numFmtId="171" fontId="25" fillId="0" borderId="15" xfId="0" applyNumberFormat="1" applyFont="1" applyBorder="1" applyAlignment="1" applyProtection="1">
      <alignment horizontal="center" vertical="center" wrapText="1"/>
    </xf>
    <xf numFmtId="0" fontId="20" fillId="0" borderId="0" xfId="0" applyFont="1" applyFill="1" applyBorder="1" applyProtection="1"/>
    <xf numFmtId="0" fontId="20" fillId="0" borderId="25" xfId="0" applyFont="1" applyFill="1" applyBorder="1" applyProtection="1"/>
    <xf numFmtId="172" fontId="20" fillId="0" borderId="30" xfId="0" applyNumberFormat="1" applyFont="1" applyFill="1" applyBorder="1" applyProtection="1"/>
    <xf numFmtId="171" fontId="20" fillId="0" borderId="26" xfId="0" applyNumberFormat="1" applyFont="1" applyFill="1" applyBorder="1" applyProtection="1"/>
    <xf numFmtId="0" fontId="21" fillId="0" borderId="0" xfId="0" applyFont="1" applyProtection="1">
      <protection hidden="1"/>
    </xf>
    <xf numFmtId="0" fontId="20" fillId="0" borderId="0" xfId="0" applyFont="1" applyProtection="1"/>
    <xf numFmtId="0" fontId="20" fillId="0" borderId="0" xfId="0" applyFont="1" applyProtection="1">
      <protection hidden="1"/>
    </xf>
    <xf numFmtId="0" fontId="25" fillId="0" borderId="0" xfId="0" applyFont="1" applyFill="1" applyBorder="1" applyProtection="1"/>
    <xf numFmtId="0" fontId="25" fillId="0" borderId="0" xfId="0" applyFont="1" applyBorder="1" applyAlignment="1" applyProtection="1">
      <alignment horizontal="right"/>
    </xf>
    <xf numFmtId="4" fontId="25" fillId="0" borderId="0" xfId="0" applyNumberFormat="1" applyFont="1" applyBorder="1" applyProtection="1"/>
    <xf numFmtId="0" fontId="19" fillId="0" borderId="0" xfId="0" applyFont="1" applyProtection="1">
      <protection hidden="1"/>
    </xf>
    <xf numFmtId="0" fontId="17" fillId="9" borderId="33" xfId="0" applyFont="1" applyFill="1" applyBorder="1" applyProtection="1">
      <protection locked="0"/>
    </xf>
    <xf numFmtId="0" fontId="17" fillId="9" borderId="20" xfId="0" applyFont="1" applyFill="1" applyBorder="1" applyProtection="1">
      <protection locked="0"/>
    </xf>
    <xf numFmtId="43" fontId="17" fillId="9" borderId="20" xfId="1" applyFont="1" applyFill="1" applyBorder="1" applyProtection="1">
      <protection locked="0"/>
    </xf>
    <xf numFmtId="171" fontId="17" fillId="9" borderId="20" xfId="1" applyNumberFormat="1" applyFont="1" applyFill="1" applyBorder="1" applyProtection="1">
      <protection locked="0"/>
    </xf>
    <xf numFmtId="43" fontId="17" fillId="9" borderId="9" xfId="1" applyFont="1" applyFill="1" applyBorder="1" applyProtection="1">
      <protection locked="0"/>
    </xf>
    <xf numFmtId="0" fontId="17" fillId="0" borderId="0" xfId="0" applyFont="1" applyAlignment="1" applyProtection="1">
      <alignment vertical="center"/>
      <protection hidden="1"/>
    </xf>
    <xf numFmtId="0" fontId="17" fillId="0" borderId="0" xfId="13" applyFont="1" applyAlignment="1" applyProtection="1">
      <alignment vertical="center"/>
      <protection hidden="1"/>
    </xf>
    <xf numFmtId="0" fontId="3" fillId="0" borderId="0" xfId="0" applyFont="1" applyAlignment="1">
      <alignment vertical="center"/>
    </xf>
    <xf numFmtId="0" fontId="3" fillId="0" borderId="0" xfId="0" applyFont="1" applyAlignment="1" applyProtection="1">
      <alignment vertical="center"/>
      <protection hidden="1"/>
    </xf>
    <xf numFmtId="0" fontId="3" fillId="0" borderId="0" xfId="0" applyFont="1" applyBorder="1" applyAlignment="1" applyProtection="1">
      <alignment vertical="center"/>
      <protection hidden="1"/>
    </xf>
    <xf numFmtId="0" fontId="26" fillId="0" borderId="0" xfId="13" applyFont="1" applyBorder="1" applyAlignment="1" applyProtection="1">
      <alignment vertical="center"/>
      <protection hidden="1"/>
    </xf>
    <xf numFmtId="0" fontId="3" fillId="0" borderId="0" xfId="13" applyFont="1" applyAlignment="1" applyProtection="1">
      <alignment vertical="center"/>
      <protection hidden="1"/>
    </xf>
    <xf numFmtId="0" fontId="3" fillId="0" borderId="0" xfId="13" applyFont="1" applyBorder="1" applyAlignment="1" applyProtection="1">
      <alignment vertical="center"/>
      <protection hidden="1"/>
    </xf>
    <xf numFmtId="0" fontId="4" fillId="0" borderId="0" xfId="0" applyFont="1" applyFill="1" applyBorder="1" applyAlignment="1" applyProtection="1">
      <alignment horizontal="left" vertical="center"/>
      <protection hidden="1"/>
    </xf>
    <xf numFmtId="0" fontId="3" fillId="0" borderId="0" xfId="0" applyFont="1" applyAlignment="1">
      <alignment horizontal="left" vertical="center"/>
    </xf>
    <xf numFmtId="0" fontId="3" fillId="0" borderId="0" xfId="0" applyFont="1" applyAlignment="1" applyProtection="1">
      <alignment horizontal="left" vertical="center"/>
      <protection hidden="1"/>
    </xf>
    <xf numFmtId="0" fontId="3" fillId="0" borderId="0" xfId="0" applyFont="1" applyAlignment="1" applyProtection="1">
      <alignment horizontal="right" vertical="center"/>
      <protection hidden="1"/>
    </xf>
    <xf numFmtId="0" fontId="4" fillId="0" borderId="0" xfId="0" applyFont="1" applyFill="1" applyBorder="1" applyAlignment="1" applyProtection="1">
      <alignment horizontal="center" vertical="center"/>
      <protection hidden="1"/>
    </xf>
    <xf numFmtId="0" fontId="3" fillId="0" borderId="0" xfId="0" applyFont="1" applyFill="1" applyAlignment="1" applyProtection="1">
      <alignment horizontal="center" vertical="center" wrapText="1"/>
      <protection hidden="1"/>
    </xf>
    <xf numFmtId="0" fontId="3" fillId="0" borderId="0" xfId="0" applyFont="1" applyFill="1" applyAlignment="1">
      <alignment vertical="center"/>
    </xf>
    <xf numFmtId="0" fontId="3" fillId="0" borderId="0" xfId="0" applyFont="1" applyFill="1" applyAlignment="1" applyProtection="1">
      <alignment vertical="center"/>
      <protection hidden="1"/>
    </xf>
    <xf numFmtId="0" fontId="24" fillId="0" borderId="0" xfId="0" applyFont="1" applyAlignment="1">
      <alignment vertical="center"/>
    </xf>
    <xf numFmtId="0" fontId="4" fillId="0" borderId="0"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49" fontId="4" fillId="0" borderId="0" xfId="0" applyNumberFormat="1" applyFont="1" applyAlignment="1" applyProtection="1">
      <alignment horizontal="center" vertical="center"/>
      <protection hidden="1"/>
    </xf>
    <xf numFmtId="0" fontId="22" fillId="0" borderId="0" xfId="0" applyFont="1" applyBorder="1" applyAlignment="1" applyProtection="1">
      <alignment vertical="center"/>
      <protection hidden="1"/>
    </xf>
    <xf numFmtId="0" fontId="26" fillId="0" borderId="0" xfId="13" applyFont="1" applyBorder="1" applyAlignment="1" applyProtection="1">
      <alignment horizontal="left" vertical="center"/>
      <protection hidden="1"/>
    </xf>
    <xf numFmtId="17" fontId="4" fillId="0" borderId="0" xfId="0" applyNumberFormat="1" applyFont="1" applyFill="1" applyBorder="1" applyAlignment="1" applyProtection="1">
      <alignment vertical="center"/>
      <protection hidden="1"/>
    </xf>
    <xf numFmtId="0" fontId="0" fillId="0" borderId="0" xfId="0" applyAlignment="1" applyProtection="1">
      <alignment vertical="center"/>
      <protection hidden="1"/>
    </xf>
    <xf numFmtId="169" fontId="22" fillId="0" borderId="0" xfId="13" applyNumberFormat="1" applyFont="1" applyBorder="1" applyAlignment="1" applyProtection="1">
      <alignment vertical="center"/>
      <protection hidden="1"/>
    </xf>
    <xf numFmtId="170" fontId="22" fillId="0" borderId="0" xfId="13" applyNumberFormat="1" applyFont="1" applyBorder="1" applyAlignment="1" applyProtection="1">
      <alignment vertical="center" wrapText="1"/>
      <protection hidden="1"/>
    </xf>
    <xf numFmtId="0" fontId="4" fillId="0" borderId="36" xfId="0" applyFont="1" applyBorder="1" applyAlignment="1" applyProtection="1">
      <alignment horizontal="center" vertical="center"/>
      <protection hidden="1"/>
    </xf>
    <xf numFmtId="0" fontId="4" fillId="0" borderId="12" xfId="0" applyFont="1" applyBorder="1" applyAlignment="1" applyProtection="1">
      <alignment horizontal="center" vertical="center"/>
      <protection hidden="1"/>
    </xf>
    <xf numFmtId="0" fontId="4" fillId="0" borderId="37" xfId="0" applyFont="1" applyBorder="1" applyAlignment="1" applyProtection="1">
      <alignment horizontal="center" vertical="center"/>
      <protection hidden="1"/>
    </xf>
    <xf numFmtId="0" fontId="4" fillId="0" borderId="16" xfId="0" applyFont="1" applyBorder="1" applyAlignment="1" applyProtection="1">
      <alignment horizontal="center" vertical="center"/>
      <protection hidden="1"/>
    </xf>
    <xf numFmtId="0" fontId="0" fillId="0" borderId="0" xfId="0" applyAlignment="1" applyProtection="1">
      <alignment vertical="center"/>
      <protection locked="0"/>
    </xf>
    <xf numFmtId="0" fontId="3" fillId="0" borderId="0" xfId="0" applyFont="1" applyBorder="1" applyAlignment="1" applyProtection="1">
      <alignment horizontal="left" vertical="center"/>
      <protection hidden="1"/>
    </xf>
    <xf numFmtId="173" fontId="27" fillId="0" borderId="25" xfId="1" applyNumberFormat="1" applyFont="1" applyBorder="1" applyAlignment="1" applyProtection="1">
      <alignment horizontal="center" vertical="center"/>
      <protection hidden="1"/>
    </xf>
    <xf numFmtId="0" fontId="4" fillId="0" borderId="0" xfId="0" applyFont="1" applyAlignment="1" applyProtection="1">
      <alignment vertical="center"/>
      <protection hidden="1"/>
    </xf>
    <xf numFmtId="0" fontId="0" fillId="9" borderId="22" xfId="0" applyFill="1" applyBorder="1" applyProtection="1">
      <protection locked="0"/>
    </xf>
    <xf numFmtId="0" fontId="0" fillId="9" borderId="9" xfId="0" applyFill="1" applyBorder="1" applyProtection="1">
      <protection locked="0"/>
    </xf>
    <xf numFmtId="0" fontId="0" fillId="9" borderId="14" xfId="0" applyFill="1" applyBorder="1" applyProtection="1">
      <protection locked="0"/>
    </xf>
    <xf numFmtId="0" fontId="0" fillId="9" borderId="15" xfId="0" applyFill="1" applyBorder="1" applyProtection="1">
      <protection locked="0"/>
    </xf>
    <xf numFmtId="3" fontId="0" fillId="9" borderId="9" xfId="0" applyNumberFormat="1" applyFill="1" applyBorder="1" applyProtection="1">
      <protection locked="0"/>
    </xf>
    <xf numFmtId="3" fontId="0" fillId="9" borderId="9" xfId="0" applyNumberFormat="1" applyFill="1" applyBorder="1" applyAlignment="1" applyProtection="1">
      <alignment horizontal="center"/>
      <protection locked="0"/>
    </xf>
    <xf numFmtId="3" fontId="27" fillId="0" borderId="27" xfId="1" applyNumberFormat="1" applyFont="1" applyFill="1" applyBorder="1" applyAlignment="1" applyProtection="1">
      <alignment horizontal="center"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protection hidden="1"/>
    </xf>
    <xf numFmtId="0" fontId="2" fillId="9" borderId="10" xfId="0" applyFont="1" applyFill="1" applyBorder="1" applyProtection="1">
      <protection locked="0"/>
    </xf>
    <xf numFmtId="3" fontId="2" fillId="9" borderId="11" xfId="0" applyNumberFormat="1" applyFont="1" applyFill="1" applyBorder="1" applyAlignment="1" applyProtection="1">
      <alignment horizontal="center"/>
      <protection locked="0"/>
    </xf>
    <xf numFmtId="0" fontId="2" fillId="0" borderId="0" xfId="0" applyFont="1" applyAlignment="1" applyProtection="1">
      <alignment vertical="center"/>
      <protection locked="0"/>
    </xf>
    <xf numFmtId="0" fontId="2" fillId="9" borderId="22" xfId="0" applyFont="1" applyFill="1" applyBorder="1" applyProtection="1">
      <protection locked="0"/>
    </xf>
    <xf numFmtId="3" fontId="2" fillId="9" borderId="9" xfId="0" applyNumberFormat="1" applyFont="1" applyFill="1" applyBorder="1" applyAlignment="1" applyProtection="1">
      <alignment horizontal="center"/>
      <protection locked="0"/>
    </xf>
    <xf numFmtId="0" fontId="2" fillId="9" borderId="9" xfId="0" applyFont="1" applyFill="1" applyBorder="1" applyProtection="1">
      <protection locked="0"/>
    </xf>
    <xf numFmtId="0" fontId="2" fillId="9" borderId="14" xfId="0" applyFont="1" applyFill="1" applyBorder="1" applyProtection="1">
      <protection locked="0"/>
    </xf>
    <xf numFmtId="0" fontId="2" fillId="9" borderId="15" xfId="0" applyFont="1" applyFill="1" applyBorder="1" applyProtection="1">
      <protection locked="0"/>
    </xf>
    <xf numFmtId="0" fontId="2" fillId="0" borderId="0" xfId="0" applyFont="1" applyBorder="1" applyAlignment="1" applyProtection="1">
      <alignment horizontal="left" vertical="center"/>
      <protection hidden="1"/>
    </xf>
    <xf numFmtId="0" fontId="2" fillId="0" borderId="0" xfId="0" applyFont="1" applyBorder="1" applyAlignment="1" applyProtection="1">
      <alignment vertical="center"/>
      <protection hidden="1"/>
    </xf>
    <xf numFmtId="0" fontId="4" fillId="2" borderId="0" xfId="14" applyFont="1" applyFill="1" applyAlignment="1" applyProtection="1">
      <alignment horizontal="left" vertical="center"/>
      <protection hidden="1"/>
    </xf>
    <xf numFmtId="173" fontId="25" fillId="0" borderId="25" xfId="1" applyNumberFormat="1" applyFont="1" applyBorder="1" applyAlignment="1" applyProtection="1">
      <alignment horizontal="center" vertical="center"/>
      <protection hidden="1"/>
    </xf>
    <xf numFmtId="173" fontId="17" fillId="0" borderId="0" xfId="1" applyNumberFormat="1" applyFont="1" applyAlignment="1" applyProtection="1">
      <alignment vertical="center"/>
      <protection hidden="1"/>
    </xf>
    <xf numFmtId="173" fontId="17" fillId="0" borderId="0" xfId="1" applyNumberFormat="1" applyFont="1" applyBorder="1" applyAlignment="1" applyProtection="1">
      <alignment vertical="center"/>
      <protection hidden="1"/>
    </xf>
    <xf numFmtId="0" fontId="19" fillId="0" borderId="0" xfId="14" applyFont="1" applyFill="1" applyAlignment="1" applyProtection="1">
      <alignment horizontal="right" vertical="center"/>
      <protection hidden="1"/>
    </xf>
    <xf numFmtId="49" fontId="19" fillId="0" borderId="0" xfId="0" applyNumberFormat="1" applyFont="1" applyAlignment="1" applyProtection="1">
      <alignment vertical="center"/>
      <protection hidden="1"/>
    </xf>
    <xf numFmtId="0" fontId="19" fillId="0" borderId="0" xfId="0" applyFont="1" applyAlignment="1" applyProtection="1">
      <alignment vertical="center"/>
      <protection hidden="1"/>
    </xf>
    <xf numFmtId="173" fontId="19" fillId="0" borderId="0" xfId="1" applyNumberFormat="1" applyFont="1" applyAlignment="1" applyProtection="1">
      <alignment vertical="center"/>
      <protection hidden="1"/>
    </xf>
    <xf numFmtId="173" fontId="19" fillId="0" borderId="0" xfId="1" applyNumberFormat="1" applyFont="1" applyBorder="1" applyAlignment="1" applyProtection="1">
      <alignment vertical="center"/>
      <protection hidden="1"/>
    </xf>
    <xf numFmtId="0" fontId="19" fillId="0" borderId="0" xfId="0" applyFont="1" applyAlignment="1" applyProtection="1">
      <alignment vertical="center"/>
    </xf>
    <xf numFmtId="0" fontId="4" fillId="0" borderId="17" xfId="0" applyFont="1" applyBorder="1" applyAlignment="1" applyProtection="1">
      <alignment horizontal="center" vertical="center"/>
      <protection hidden="1"/>
    </xf>
    <xf numFmtId="0" fontId="3" fillId="0" borderId="0" xfId="0" applyFont="1" applyAlignment="1" applyProtection="1">
      <alignment vertical="center"/>
      <protection locked="0"/>
    </xf>
    <xf numFmtId="0" fontId="4" fillId="0" borderId="0" xfId="14" applyFont="1" applyFill="1" applyAlignment="1" applyProtection="1">
      <alignment horizontal="right" vertical="center"/>
      <protection hidden="1"/>
    </xf>
    <xf numFmtId="0" fontId="3" fillId="9" borderId="20" xfId="0" applyFont="1" applyFill="1" applyBorder="1" applyAlignment="1" applyProtection="1">
      <alignment horizontal="center" vertical="center"/>
      <protection locked="0"/>
    </xf>
    <xf numFmtId="0" fontId="3" fillId="9" borderId="22" xfId="0" applyFont="1" applyFill="1" applyBorder="1" applyAlignment="1" applyProtection="1">
      <alignment vertical="center"/>
      <protection locked="0"/>
    </xf>
    <xf numFmtId="0" fontId="3" fillId="9" borderId="9" xfId="0" applyFont="1" applyFill="1" applyBorder="1" applyAlignment="1" applyProtection="1">
      <alignment horizontal="center" vertical="center"/>
      <protection locked="0"/>
    </xf>
    <xf numFmtId="0" fontId="3" fillId="9" borderId="14" xfId="0" applyFont="1" applyFill="1" applyBorder="1" applyAlignment="1" applyProtection="1">
      <alignment vertical="center"/>
      <protection locked="0"/>
    </xf>
    <xf numFmtId="3" fontId="3" fillId="9" borderId="9" xfId="0" applyNumberFormat="1" applyFont="1" applyFill="1" applyBorder="1" applyAlignment="1" applyProtection="1">
      <alignment vertical="center"/>
      <protection locked="0"/>
    </xf>
    <xf numFmtId="3" fontId="3" fillId="9" borderId="15" xfId="0" applyNumberFormat="1" applyFont="1" applyFill="1" applyBorder="1" applyAlignment="1" applyProtection="1">
      <alignment vertical="center"/>
      <protection locked="0"/>
    </xf>
    <xf numFmtId="0" fontId="4" fillId="0" borderId="36" xfId="0" applyFont="1" applyBorder="1" applyAlignment="1" applyProtection="1">
      <alignment horizontal="center" vertical="center" wrapText="1"/>
      <protection hidden="1"/>
    </xf>
    <xf numFmtId="3" fontId="3" fillId="9" borderId="18" xfId="0" applyNumberFormat="1" applyFont="1" applyFill="1" applyBorder="1" applyAlignment="1" applyProtection="1">
      <alignment vertical="center"/>
      <protection locked="0"/>
    </xf>
    <xf numFmtId="3" fontId="3" fillId="9" borderId="19" xfId="0" applyNumberFormat="1" applyFont="1" applyFill="1" applyBorder="1" applyAlignment="1" applyProtection="1">
      <alignment vertical="center"/>
      <protection locked="0"/>
    </xf>
    <xf numFmtId="3" fontId="3" fillId="0" borderId="21" xfId="1" applyNumberFormat="1" applyFont="1" applyFill="1" applyBorder="1" applyAlignment="1" applyProtection="1">
      <alignment vertical="center"/>
      <protection locked="0"/>
    </xf>
    <xf numFmtId="3" fontId="3" fillId="9" borderId="22" xfId="0" applyNumberFormat="1" applyFont="1" applyFill="1" applyBorder="1" applyAlignment="1" applyProtection="1">
      <alignment vertical="center"/>
      <protection locked="0"/>
    </xf>
    <xf numFmtId="3" fontId="3" fillId="9" borderId="9" xfId="1" applyNumberFormat="1" applyFont="1" applyFill="1" applyBorder="1" applyAlignment="1" applyProtection="1">
      <alignment vertical="center"/>
      <protection locked="0"/>
    </xf>
    <xf numFmtId="3" fontId="3" fillId="0" borderId="23" xfId="1" applyNumberFormat="1" applyFont="1" applyFill="1" applyBorder="1" applyAlignment="1" applyProtection="1">
      <alignment vertical="center"/>
      <protection locked="0"/>
    </xf>
    <xf numFmtId="3" fontId="3" fillId="9" borderId="14" xfId="0" applyNumberFormat="1" applyFont="1" applyFill="1" applyBorder="1" applyAlignment="1" applyProtection="1">
      <alignment vertical="center"/>
      <protection locked="0"/>
    </xf>
    <xf numFmtId="3" fontId="3" fillId="9" borderId="15" xfId="1" applyNumberFormat="1" applyFont="1" applyFill="1" applyBorder="1" applyAlignment="1" applyProtection="1">
      <alignment vertical="center"/>
      <protection locked="0"/>
    </xf>
    <xf numFmtId="3" fontId="3" fillId="0" borderId="24" xfId="1" applyNumberFormat="1" applyFont="1" applyFill="1" applyBorder="1" applyAlignment="1" applyProtection="1">
      <alignment vertical="center"/>
      <protection locked="0"/>
    </xf>
    <xf numFmtId="3" fontId="4" fillId="0" borderId="0" xfId="0" applyNumberFormat="1" applyFont="1" applyAlignment="1" applyProtection="1">
      <alignment vertical="center"/>
      <protection hidden="1"/>
    </xf>
    <xf numFmtId="3" fontId="3" fillId="0" borderId="0" xfId="0" applyNumberFormat="1" applyFont="1" applyAlignment="1" applyProtection="1">
      <alignment vertical="center"/>
      <protection hidden="1"/>
    </xf>
    <xf numFmtId="3" fontId="27" fillId="0" borderId="27" xfId="0" applyNumberFormat="1" applyFont="1" applyFill="1" applyBorder="1" applyAlignment="1" applyProtection="1">
      <alignment vertical="center"/>
      <protection hidden="1"/>
    </xf>
    <xf numFmtId="3" fontId="27" fillId="0" borderId="27" xfId="0" applyNumberFormat="1" applyFont="1" applyFill="1" applyBorder="1" applyAlignment="1" applyProtection="1">
      <alignment horizontal="right" vertical="center"/>
      <protection hidden="1"/>
    </xf>
    <xf numFmtId="175" fontId="3" fillId="0" borderId="21" xfId="1" applyNumberFormat="1" applyFont="1" applyFill="1" applyBorder="1" applyAlignment="1" applyProtection="1">
      <alignment vertical="center"/>
      <protection locked="0"/>
    </xf>
    <xf numFmtId="175" fontId="3" fillId="0" borderId="23" xfId="1" applyNumberFormat="1" applyFont="1" applyFill="1" applyBorder="1" applyAlignment="1" applyProtection="1">
      <alignment vertical="center"/>
      <protection locked="0"/>
    </xf>
    <xf numFmtId="175" fontId="3" fillId="0" borderId="24" xfId="1" applyNumberFormat="1" applyFont="1" applyFill="1" applyBorder="1" applyAlignment="1" applyProtection="1">
      <alignment vertical="center"/>
      <protection locked="0"/>
    </xf>
    <xf numFmtId="0" fontId="28" fillId="0" borderId="0" xfId="14" applyFont="1" applyFill="1" applyBorder="1" applyAlignment="1" applyProtection="1">
      <alignment horizontal="right" vertical="center"/>
      <protection hidden="1"/>
    </xf>
    <xf numFmtId="0" fontId="4" fillId="0" borderId="0" xfId="0" applyFont="1" applyBorder="1" applyAlignment="1" applyProtection="1">
      <alignment vertical="center"/>
      <protection hidden="1"/>
    </xf>
    <xf numFmtId="0" fontId="4" fillId="0" borderId="0" xfId="0" applyFont="1" applyFill="1" applyAlignment="1" applyProtection="1">
      <alignment vertical="center"/>
      <protection hidden="1"/>
    </xf>
    <xf numFmtId="0" fontId="3" fillId="9" borderId="33" xfId="0" applyFont="1" applyFill="1" applyBorder="1" applyAlignment="1" applyProtection="1">
      <alignment vertical="center"/>
      <protection locked="0"/>
    </xf>
    <xf numFmtId="175" fontId="3" fillId="9" borderId="9" xfId="1" applyNumberFormat="1" applyFont="1" applyFill="1" applyBorder="1" applyAlignment="1" applyProtection="1">
      <alignment vertical="center"/>
      <protection locked="0"/>
    </xf>
    <xf numFmtId="0" fontId="3" fillId="9" borderId="15" xfId="0" applyFont="1" applyFill="1" applyBorder="1" applyAlignment="1" applyProtection="1">
      <alignment horizontal="center" vertical="center"/>
      <protection locked="0"/>
    </xf>
    <xf numFmtId="175" fontId="3" fillId="9" borderId="15" xfId="1" applyNumberFormat="1" applyFont="1" applyFill="1" applyBorder="1" applyAlignment="1" applyProtection="1">
      <alignment vertical="center"/>
      <protection locked="0"/>
    </xf>
    <xf numFmtId="174" fontId="23" fillId="0" borderId="27" xfId="1" applyNumberFormat="1" applyFont="1" applyFill="1" applyBorder="1" applyAlignment="1" applyProtection="1">
      <alignment vertical="center"/>
      <protection hidden="1"/>
    </xf>
    <xf numFmtId="0" fontId="4" fillId="0" borderId="0" xfId="0" applyFont="1" applyFill="1" applyBorder="1" applyAlignment="1" applyProtection="1">
      <protection hidden="1"/>
    </xf>
    <xf numFmtId="0" fontId="22" fillId="0" borderId="0" xfId="0" applyFont="1" applyBorder="1" applyAlignment="1" applyProtection="1">
      <protection hidden="1"/>
    </xf>
    <xf numFmtId="0" fontId="4" fillId="0" borderId="0" xfId="0" applyFont="1" applyAlignment="1">
      <alignment horizontal="left"/>
    </xf>
    <xf numFmtId="0" fontId="6" fillId="0" borderId="0" xfId="0" applyFont="1" applyAlignment="1"/>
    <xf numFmtId="0" fontId="2" fillId="0" borderId="9" xfId="0" applyFont="1" applyBorder="1" applyAlignment="1">
      <alignment horizontal="center" vertical="center"/>
    </xf>
    <xf numFmtId="0" fontId="3" fillId="0" borderId="9" xfId="13" applyFont="1" applyBorder="1" applyAlignment="1" applyProtection="1">
      <alignment vertical="center"/>
      <protection hidden="1"/>
    </xf>
    <xf numFmtId="10" fontId="3" fillId="0" borderId="9" xfId="3" applyNumberFormat="1" applyFont="1" applyBorder="1" applyProtection="1">
      <protection hidden="1"/>
    </xf>
    <xf numFmtId="0" fontId="3" fillId="0" borderId="9" xfId="13" applyFont="1" applyBorder="1" applyAlignment="1" applyProtection="1">
      <alignment horizontal="justify" vertical="center"/>
      <protection hidden="1"/>
    </xf>
    <xf numFmtId="0" fontId="3" fillId="0" borderId="9" xfId="0" applyFont="1" applyBorder="1" applyAlignment="1" applyProtection="1">
      <alignment horizontal="left"/>
      <protection hidden="1"/>
    </xf>
    <xf numFmtId="3" fontId="3" fillId="0" borderId="9" xfId="1" applyNumberFormat="1" applyFont="1" applyBorder="1" applyAlignment="1" applyProtection="1">
      <alignment vertical="top"/>
      <protection hidden="1"/>
    </xf>
    <xf numFmtId="0" fontId="4" fillId="0" borderId="9" xfId="0" applyFont="1" applyBorder="1" applyAlignment="1" applyProtection="1">
      <alignment horizontal="left"/>
      <protection hidden="1"/>
    </xf>
    <xf numFmtId="3" fontId="4" fillId="0" borderId="9" xfId="0" applyNumberFormat="1" applyFont="1" applyBorder="1" applyProtection="1">
      <protection hidden="1"/>
    </xf>
    <xf numFmtId="10" fontId="4" fillId="0" borderId="9" xfId="3" applyNumberFormat="1" applyFont="1" applyBorder="1" applyProtection="1">
      <protection hidden="1"/>
    </xf>
    <xf numFmtId="0" fontId="26" fillId="0" borderId="0" xfId="13" applyFont="1" applyBorder="1" applyAlignment="1" applyProtection="1">
      <protection hidden="1"/>
    </xf>
    <xf numFmtId="0" fontId="3" fillId="0" borderId="0" xfId="13" applyFont="1" applyBorder="1" applyProtection="1">
      <protection hidden="1"/>
    </xf>
    <xf numFmtId="0" fontId="0" fillId="0" borderId="0" xfId="0" applyProtection="1">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4" xfId="0" applyFont="1" applyBorder="1" applyAlignment="1" applyProtection="1">
      <alignment horizontal="center"/>
      <protection hidden="1"/>
    </xf>
    <xf numFmtId="0" fontId="27" fillId="0" borderId="15" xfId="0" applyFont="1" applyBorder="1" applyAlignment="1" applyProtection="1">
      <alignment horizontal="center"/>
      <protection hidden="1"/>
    </xf>
    <xf numFmtId="0" fontId="0" fillId="0" borderId="0" xfId="0" applyProtection="1">
      <protection locked="0"/>
    </xf>
    <xf numFmtId="4" fontId="20" fillId="0" borderId="31" xfId="0" applyNumberFormat="1" applyFont="1" applyBorder="1" applyAlignment="1" applyProtection="1">
      <alignment vertical="center"/>
    </xf>
    <xf numFmtId="0" fontId="3" fillId="9" borderId="33" xfId="0" applyFont="1" applyFill="1" applyBorder="1" applyProtection="1">
      <protection locked="0"/>
    </xf>
    <xf numFmtId="0" fontId="0" fillId="9" borderId="20" xfId="0" applyFill="1" applyBorder="1" applyProtection="1">
      <protection locked="0"/>
    </xf>
    <xf numFmtId="4" fontId="0" fillId="9" borderId="20" xfId="0" applyNumberFormat="1" applyFill="1" applyBorder="1" applyProtection="1">
      <protection locked="0"/>
    </xf>
    <xf numFmtId="4" fontId="0" fillId="9" borderId="9" xfId="0" applyNumberFormat="1" applyFill="1" applyBorder="1" applyProtection="1">
      <protection locked="0"/>
    </xf>
    <xf numFmtId="4" fontId="0" fillId="9" borderId="15" xfId="0" applyNumberFormat="1" applyFill="1" applyBorder="1" applyProtection="1">
      <protection locked="0"/>
    </xf>
    <xf numFmtId="3" fontId="0" fillId="9" borderId="20" xfId="0" applyNumberFormat="1" applyFill="1" applyBorder="1" applyProtection="1">
      <protection locked="0"/>
    </xf>
    <xf numFmtId="3" fontId="3" fillId="0" borderId="21" xfId="1" applyNumberFormat="1" applyFont="1" applyFill="1" applyBorder="1" applyProtection="1">
      <protection locked="0"/>
    </xf>
    <xf numFmtId="3" fontId="3" fillId="0" borderId="23" xfId="1" applyNumberFormat="1" applyFont="1" applyFill="1" applyBorder="1" applyProtection="1">
      <protection locked="0"/>
    </xf>
    <xf numFmtId="3" fontId="0" fillId="9" borderId="15" xfId="0" applyNumberFormat="1" applyFill="1" applyBorder="1" applyProtection="1">
      <protection locked="0"/>
    </xf>
    <xf numFmtId="3" fontId="3" fillId="0" borderId="24" xfId="1" applyNumberFormat="1" applyFont="1" applyFill="1" applyBorder="1" applyProtection="1">
      <protection locked="0"/>
    </xf>
    <xf numFmtId="3" fontId="0" fillId="9" borderId="20" xfId="0" applyNumberFormat="1" applyFill="1" applyBorder="1" applyAlignment="1" applyProtection="1">
      <alignment horizontal="center"/>
      <protection locked="0"/>
    </xf>
    <xf numFmtId="3" fontId="0" fillId="9" borderId="15" xfId="0" applyNumberFormat="1" applyFill="1" applyBorder="1" applyAlignment="1" applyProtection="1">
      <alignment horizontal="center"/>
      <protection locked="0"/>
    </xf>
    <xf numFmtId="0" fontId="4" fillId="0" borderId="32"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20" fillId="0" borderId="0" xfId="0" applyFont="1" applyAlignment="1" applyProtection="1">
      <alignment vertical="center"/>
    </xf>
    <xf numFmtId="0" fontId="25" fillId="0" borderId="0" xfId="0" applyFont="1" applyFill="1" applyBorder="1" applyAlignment="1" applyProtection="1">
      <alignment vertical="center"/>
    </xf>
    <xf numFmtId="0" fontId="25" fillId="0" borderId="0" xfId="0" applyFont="1" applyBorder="1" applyAlignment="1" applyProtection="1">
      <alignment horizontal="right" vertical="center"/>
    </xf>
    <xf numFmtId="4" fontId="25" fillId="0" borderId="0" xfId="0" applyNumberFormat="1" applyFont="1" applyBorder="1" applyAlignment="1" applyProtection="1">
      <alignment vertical="center"/>
    </xf>
    <xf numFmtId="0" fontId="19" fillId="0" borderId="0" xfId="14" applyFont="1" applyFill="1" applyBorder="1" applyAlignment="1" applyProtection="1">
      <alignment horizontal="right" vertical="center"/>
    </xf>
    <xf numFmtId="49" fontId="19" fillId="0" borderId="0" xfId="0" applyNumberFormat="1" applyFont="1" applyAlignment="1" applyProtection="1">
      <alignment vertical="center"/>
    </xf>
    <xf numFmtId="0" fontId="0" fillId="9" borderId="33" xfId="0" applyFill="1" applyBorder="1" applyAlignment="1" applyProtection="1">
      <alignment vertical="center"/>
      <protection locked="0"/>
    </xf>
    <xf numFmtId="0" fontId="0" fillId="9" borderId="22" xfId="0" applyFill="1" applyBorder="1" applyAlignment="1" applyProtection="1">
      <alignment vertical="center"/>
      <protection locked="0"/>
    </xf>
    <xf numFmtId="0" fontId="0" fillId="9" borderId="14" xfId="0" applyFill="1" applyBorder="1" applyAlignment="1" applyProtection="1">
      <alignment vertical="center"/>
      <protection locked="0"/>
    </xf>
    <xf numFmtId="3" fontId="0" fillId="9" borderId="20" xfId="0" applyNumberFormat="1" applyFill="1" applyBorder="1" applyAlignment="1" applyProtection="1">
      <alignment vertical="center"/>
      <protection locked="0"/>
    </xf>
    <xf numFmtId="3" fontId="3" fillId="9" borderId="20" xfId="1" applyNumberFormat="1" applyFont="1" applyFill="1" applyBorder="1" applyAlignment="1" applyProtection="1">
      <alignment vertical="center"/>
      <protection locked="0"/>
    </xf>
    <xf numFmtId="3" fontId="0" fillId="9" borderId="9" xfId="0" applyNumberFormat="1" applyFill="1" applyBorder="1" applyAlignment="1" applyProtection="1">
      <alignment vertical="center"/>
      <protection locked="0"/>
    </xf>
    <xf numFmtId="3" fontId="0" fillId="9" borderId="15" xfId="0" applyNumberFormat="1" applyFill="1" applyBorder="1" applyAlignment="1" applyProtection="1">
      <alignment vertical="center"/>
      <protection locked="0"/>
    </xf>
    <xf numFmtId="3" fontId="25" fillId="0" borderId="15" xfId="0" applyNumberFormat="1" applyFont="1" applyFill="1" applyBorder="1" applyAlignment="1" applyProtection="1">
      <alignment horizontal="center" vertical="center"/>
    </xf>
    <xf numFmtId="3" fontId="25" fillId="0" borderId="15" xfId="0" applyNumberFormat="1" applyFont="1" applyBorder="1" applyAlignment="1" applyProtection="1">
      <alignment horizontal="center" vertical="center" wrapText="1"/>
    </xf>
    <xf numFmtId="3" fontId="25" fillId="0" borderId="34" xfId="0" applyNumberFormat="1" applyFont="1" applyBorder="1" applyAlignment="1" applyProtection="1">
      <alignment horizontal="center" vertical="center"/>
    </xf>
    <xf numFmtId="3" fontId="20" fillId="0" borderId="0" xfId="0" applyNumberFormat="1" applyFont="1" applyFill="1" applyBorder="1" applyAlignment="1" applyProtection="1">
      <alignment vertical="center"/>
    </xf>
    <xf numFmtId="3" fontId="20" fillId="0" borderId="25" xfId="0" applyNumberFormat="1" applyFont="1" applyFill="1" applyBorder="1" applyAlignment="1" applyProtection="1">
      <alignment vertical="center"/>
    </xf>
    <xf numFmtId="3" fontId="20" fillId="0" borderId="30" xfId="0" applyNumberFormat="1" applyFont="1" applyFill="1" applyBorder="1" applyAlignment="1" applyProtection="1">
      <alignment vertical="center"/>
    </xf>
    <xf numFmtId="3" fontId="20" fillId="0" borderId="27" xfId="0" applyNumberFormat="1" applyFont="1" applyFill="1" applyBorder="1" applyAlignment="1" applyProtection="1">
      <alignment vertical="center"/>
    </xf>
    <xf numFmtId="3" fontId="20" fillId="0" borderId="0" xfId="0" applyNumberFormat="1" applyFont="1" applyAlignment="1" applyProtection="1">
      <alignment vertical="center"/>
    </xf>
    <xf numFmtId="3" fontId="20" fillId="0" borderId="31" xfId="0" applyNumberFormat="1" applyFont="1" applyBorder="1" applyAlignment="1" applyProtection="1">
      <alignment vertical="center"/>
    </xf>
    <xf numFmtId="4" fontId="20" fillId="0" borderId="26" xfId="0" applyNumberFormat="1" applyFont="1" applyFill="1" applyBorder="1" applyAlignment="1" applyProtection="1">
      <alignment vertical="center"/>
    </xf>
    <xf numFmtId="3" fontId="3" fillId="0" borderId="9" xfId="2" applyNumberFormat="1" applyFont="1" applyFill="1" applyBorder="1"/>
    <xf numFmtId="0" fontId="3" fillId="0" borderId="9" xfId="0" applyFont="1" applyBorder="1" applyAlignment="1" applyProtection="1">
      <alignment horizontal="left" indent="1"/>
      <protection hidden="1"/>
    </xf>
    <xf numFmtId="166" fontId="3" fillId="0" borderId="9" xfId="1" applyNumberFormat="1" applyFont="1" applyBorder="1" applyProtection="1">
      <protection hidden="1"/>
    </xf>
    <xf numFmtId="0" fontId="4" fillId="0" borderId="9" xfId="0" applyFont="1" applyBorder="1" applyAlignment="1" applyProtection="1">
      <alignment horizontal="center"/>
      <protection hidden="1"/>
    </xf>
    <xf numFmtId="0" fontId="4" fillId="0" borderId="9" xfId="0" applyFont="1" applyBorder="1" applyAlignment="1" applyProtection="1">
      <alignment horizontal="left" indent="1"/>
      <protection hidden="1"/>
    </xf>
    <xf numFmtId="3" fontId="3" fillId="9" borderId="9" xfId="1" applyNumberFormat="1" applyFont="1" applyFill="1" applyBorder="1" applyAlignment="1" applyProtection="1">
      <alignment horizontal="right"/>
      <protection locked="0"/>
    </xf>
    <xf numFmtId="3" fontId="6" fillId="0" borderId="9" xfId="0" applyNumberFormat="1" applyFont="1" applyBorder="1" applyAlignment="1">
      <alignment horizontal="center"/>
    </xf>
    <xf numFmtId="0" fontId="6" fillId="0" borderId="9" xfId="0" applyFont="1" applyBorder="1" applyAlignment="1">
      <alignment horizontal="center"/>
    </xf>
    <xf numFmtId="0" fontId="6" fillId="0" borderId="9" xfId="0" applyFont="1" applyFill="1" applyBorder="1" applyAlignment="1">
      <alignment horizontal="center"/>
    </xf>
    <xf numFmtId="3" fontId="2" fillId="0" borderId="9" xfId="0" applyNumberFormat="1" applyFont="1" applyFill="1" applyBorder="1"/>
    <xf numFmtId="3" fontId="2" fillId="0" borderId="9" xfId="0" applyNumberFormat="1" applyFont="1" applyFill="1" applyBorder="1" applyAlignment="1">
      <alignment horizontal="right" vertical="center"/>
    </xf>
    <xf numFmtId="3" fontId="6" fillId="0" borderId="9" xfId="2" applyNumberFormat="1" applyFont="1" applyFill="1" applyBorder="1"/>
    <xf numFmtId="3" fontId="6" fillId="0" borderId="9" xfId="0" applyNumberFormat="1" applyFont="1" applyBorder="1" applyAlignment="1">
      <alignment horizontal="right"/>
    </xf>
    <xf numFmtId="3" fontId="3" fillId="0" borderId="9" xfId="1" applyNumberFormat="1" applyFont="1" applyFill="1" applyBorder="1" applyAlignment="1" applyProtection="1">
      <alignment horizontal="right"/>
      <protection locked="0"/>
    </xf>
    <xf numFmtId="3" fontId="6" fillId="0" borderId="9" xfId="2" applyNumberFormat="1" applyFont="1" applyBorder="1"/>
    <xf numFmtId="0" fontId="2" fillId="0" borderId="9" xfId="0" applyFont="1" applyFill="1" applyBorder="1" applyAlignment="1">
      <alignment horizontal="left" vertical="center"/>
    </xf>
    <xf numFmtId="3" fontId="2" fillId="0" borderId="9" xfId="0" applyNumberFormat="1" applyFont="1" applyBorder="1"/>
    <xf numFmtId="3" fontId="3" fillId="0" borderId="9" xfId="1" applyNumberFormat="1" applyFont="1" applyBorder="1" applyAlignment="1" applyProtection="1">
      <alignment horizontal="right"/>
      <protection locked="0"/>
    </xf>
    <xf numFmtId="0" fontId="6" fillId="0" borderId="9" xfId="0" applyFont="1" applyBorder="1" applyAlignment="1">
      <alignment horizontal="right"/>
    </xf>
    <xf numFmtId="3" fontId="6" fillId="0" borderId="9" xfId="0" applyNumberFormat="1" applyFont="1" applyBorder="1"/>
    <xf numFmtId="3" fontId="4" fillId="0" borderId="9" xfId="1" applyNumberFormat="1" applyFont="1" applyBorder="1" applyAlignment="1" applyProtection="1">
      <alignment horizontal="right"/>
      <protection locked="0"/>
    </xf>
    <xf numFmtId="176" fontId="4" fillId="0" borderId="0" xfId="0" applyNumberFormat="1" applyFont="1" applyFill="1" applyAlignment="1">
      <alignment horizontal="right"/>
    </xf>
    <xf numFmtId="176" fontId="4" fillId="0" borderId="0" xfId="0" applyNumberFormat="1" applyFont="1" applyFill="1" applyAlignment="1">
      <alignment horizontal="left"/>
    </xf>
    <xf numFmtId="0" fontId="4" fillId="0" borderId="0" xfId="0" applyFont="1" applyBorder="1" applyAlignment="1" applyProtection="1">
      <alignment horizontal="center"/>
      <protection hidden="1"/>
    </xf>
    <xf numFmtId="0" fontId="4" fillId="0" borderId="0" xfId="0" applyFont="1" applyFill="1" applyBorder="1" applyAlignment="1" applyProtection="1">
      <alignment horizontal="center"/>
      <protection hidden="1"/>
    </xf>
    <xf numFmtId="0" fontId="4" fillId="0" borderId="8" xfId="0" applyFont="1" applyBorder="1" applyAlignment="1" applyProtection="1">
      <alignment horizontal="center"/>
      <protection hidden="1"/>
    </xf>
    <xf numFmtId="0" fontId="4" fillId="0" borderId="7" xfId="0" applyFont="1" applyBorder="1" applyAlignment="1" applyProtection="1">
      <alignment horizontal="center"/>
      <protection hidden="1"/>
    </xf>
    <xf numFmtId="3" fontId="3" fillId="0" borderId="9" xfId="0" applyNumberFormat="1" applyFont="1" applyBorder="1" applyAlignment="1" applyProtection="1">
      <alignment horizontal="left" indent="1"/>
      <protection hidden="1"/>
    </xf>
    <xf numFmtId="0" fontId="4" fillId="0" borderId="9" xfId="0" applyFont="1" applyFill="1" applyBorder="1" applyAlignment="1" applyProtection="1">
      <alignment horizontal="center"/>
      <protection hidden="1"/>
    </xf>
    <xf numFmtId="3" fontId="3" fillId="0" borderId="9" xfId="0" applyNumberFormat="1" applyFont="1" applyBorder="1" applyProtection="1">
      <protection hidden="1"/>
    </xf>
    <xf numFmtId="3" fontId="3" fillId="0" borderId="9" xfId="0" quotePrefix="1" applyNumberFormat="1" applyFont="1" applyBorder="1" applyProtection="1">
      <protection hidden="1"/>
    </xf>
    <xf numFmtId="10" fontId="3" fillId="0" borderId="9" xfId="3" quotePrefix="1" applyNumberFormat="1" applyFont="1" applyBorder="1" applyProtection="1">
      <protection hidden="1"/>
    </xf>
    <xf numFmtId="3" fontId="2" fillId="0" borderId="9" xfId="1" applyNumberFormat="1" applyFont="1" applyBorder="1" applyAlignment="1">
      <alignment horizontal="right"/>
    </xf>
    <xf numFmtId="3" fontId="2" fillId="0" borderId="9" xfId="1" applyNumberFormat="1" applyFont="1" applyBorder="1"/>
    <xf numFmtId="0" fontId="2" fillId="0" borderId="9" xfId="0" applyFont="1" applyFill="1" applyBorder="1" applyAlignment="1">
      <alignment horizontal="center"/>
    </xf>
    <xf numFmtId="3" fontId="2" fillId="0" borderId="9" xfId="1" applyNumberFormat="1" applyFont="1" applyFill="1" applyBorder="1" applyAlignment="1">
      <alignment horizontal="right"/>
    </xf>
    <xf numFmtId="3" fontId="2" fillId="0" borderId="9" xfId="1" applyNumberFormat="1" applyFont="1" applyFill="1" applyBorder="1"/>
    <xf numFmtId="0" fontId="6" fillId="0" borderId="9" xfId="0" applyFont="1" applyBorder="1" applyAlignment="1" applyProtection="1">
      <alignment horizontal="center"/>
      <protection hidden="1"/>
    </xf>
    <xf numFmtId="3" fontId="6" fillId="0" borderId="9" xfId="1" applyNumberFormat="1" applyFont="1" applyBorder="1" applyAlignment="1">
      <alignment horizontal="right"/>
    </xf>
    <xf numFmtId="3" fontId="6" fillId="0" borderId="9" xfId="1" applyNumberFormat="1" applyFont="1" applyBorder="1"/>
    <xf numFmtId="3" fontId="2" fillId="0" borderId="9" xfId="0" applyNumberFormat="1" applyFont="1" applyBorder="1" applyAlignment="1">
      <alignment horizontal="center"/>
    </xf>
    <xf numFmtId="0" fontId="7" fillId="0" borderId="9" xfId="0" applyFont="1" applyBorder="1" applyAlignment="1" applyProtection="1">
      <alignment horizontal="center"/>
      <protection hidden="1"/>
    </xf>
    <xf numFmtId="3" fontId="7" fillId="0" borderId="9" xfId="0" applyNumberFormat="1" applyFont="1" applyBorder="1" applyProtection="1">
      <protection hidden="1"/>
    </xf>
    <xf numFmtId="0" fontId="2" fillId="0" borderId="38" xfId="0" applyFont="1" applyBorder="1"/>
    <xf numFmtId="0" fontId="2" fillId="0" borderId="35" xfId="0" applyFont="1" applyBorder="1"/>
    <xf numFmtId="10" fontId="6" fillId="0" borderId="9" xfId="0" applyNumberFormat="1" applyFont="1" applyFill="1" applyBorder="1" applyAlignment="1">
      <alignment horizontal="center"/>
    </xf>
    <xf numFmtId="0" fontId="4" fillId="0" borderId="36" xfId="0" applyFont="1" applyFill="1" applyBorder="1" applyAlignment="1" applyProtection="1">
      <alignment horizontal="center" vertical="center" wrapText="1"/>
      <protection hidden="1"/>
    </xf>
    <xf numFmtId="0" fontId="4" fillId="0" borderId="12" xfId="0" applyFont="1" applyFill="1" applyBorder="1" applyAlignment="1" applyProtection="1">
      <alignment horizontal="center" vertical="center" wrapText="1"/>
      <protection hidden="1"/>
    </xf>
    <xf numFmtId="170" fontId="20" fillId="0" borderId="0" xfId="13" applyNumberFormat="1" applyFont="1" applyFill="1" applyBorder="1" applyAlignment="1" applyProtection="1">
      <alignment vertical="center" wrapText="1"/>
      <protection hidden="1"/>
    </xf>
    <xf numFmtId="0" fontId="4" fillId="0" borderId="37" xfId="0" applyFont="1" applyBorder="1" applyAlignment="1" applyProtection="1">
      <alignment horizontal="center"/>
      <protection hidden="1"/>
    </xf>
    <xf numFmtId="0" fontId="4" fillId="0" borderId="16" xfId="0" applyFont="1" applyBorder="1" applyAlignment="1" applyProtection="1">
      <alignment horizontal="center"/>
      <protection hidden="1"/>
    </xf>
    <xf numFmtId="0" fontId="4" fillId="0" borderId="17" xfId="0" applyFont="1" applyBorder="1" applyAlignment="1" applyProtection="1">
      <alignment horizontal="center"/>
      <protection hidden="1"/>
    </xf>
    <xf numFmtId="0" fontId="0" fillId="9" borderId="36" xfId="0" applyFill="1" applyBorder="1" applyProtection="1">
      <protection locked="0"/>
    </xf>
    <xf numFmtId="0" fontId="0" fillId="9" borderId="12" xfId="0" applyFill="1" applyBorder="1" applyProtection="1">
      <protection locked="0"/>
    </xf>
    <xf numFmtId="4" fontId="0" fillId="9" borderId="11" xfId="0" applyNumberFormat="1" applyFill="1" applyBorder="1" applyProtection="1">
      <protection locked="0"/>
    </xf>
    <xf numFmtId="174" fontId="3" fillId="9" borderId="13" xfId="1" applyNumberFormat="1" applyFont="1" applyFill="1" applyBorder="1" applyProtection="1">
      <protection locked="0"/>
    </xf>
    <xf numFmtId="174" fontId="3" fillId="9" borderId="23" xfId="1" applyNumberFormat="1" applyFont="1" applyFill="1" applyBorder="1" applyProtection="1">
      <protection locked="0"/>
    </xf>
    <xf numFmtId="174" fontId="3" fillId="9" borderId="24" xfId="1" applyNumberFormat="1" applyFont="1" applyFill="1" applyBorder="1" applyProtection="1">
      <protection locked="0"/>
    </xf>
    <xf numFmtId="174" fontId="25" fillId="0" borderId="27" xfId="1" applyNumberFormat="1" applyFont="1" applyFill="1" applyBorder="1" applyAlignment="1" applyProtection="1">
      <alignment horizontal="right" vertical="center"/>
      <protection hidden="1"/>
    </xf>
    <xf numFmtId="171" fontId="17" fillId="0" borderId="0" xfId="0" applyNumberFormat="1" applyFont="1" applyAlignment="1" applyProtection="1">
      <alignment vertical="center"/>
      <protection hidden="1"/>
    </xf>
    <xf numFmtId="0" fontId="0" fillId="9" borderId="18" xfId="0" applyFill="1" applyBorder="1" applyProtection="1">
      <protection locked="0"/>
    </xf>
    <xf numFmtId="0" fontId="0" fillId="9" borderId="19" xfId="0" applyFill="1" applyBorder="1" applyProtection="1">
      <protection locked="0"/>
    </xf>
    <xf numFmtId="171" fontId="3" fillId="9" borderId="39" xfId="1" applyNumberFormat="1" applyFont="1" applyFill="1" applyBorder="1" applyProtection="1">
      <protection locked="0"/>
    </xf>
    <xf numFmtId="171" fontId="3" fillId="9" borderId="23" xfId="1" applyNumberFormat="1" applyFont="1" applyFill="1" applyBorder="1" applyProtection="1">
      <protection locked="0"/>
    </xf>
    <xf numFmtId="171" fontId="3" fillId="9" borderId="24" xfId="1" applyNumberFormat="1" applyFont="1" applyFill="1" applyBorder="1" applyProtection="1">
      <protection locked="0"/>
    </xf>
    <xf numFmtId="171" fontId="25" fillId="0" borderId="27" xfId="1" applyNumberFormat="1" applyFont="1" applyFill="1" applyBorder="1" applyAlignment="1" applyProtection="1">
      <alignment horizontal="right" vertical="center"/>
      <protection hidden="1"/>
    </xf>
    <xf numFmtId="0" fontId="6" fillId="0" borderId="0" xfId="0" applyFont="1" applyAlignment="1">
      <alignment horizontal="center"/>
    </xf>
    <xf numFmtId="0" fontId="4" fillId="0" borderId="0" xfId="0" applyFont="1" applyAlignment="1" applyProtection="1">
      <alignment horizontal="center"/>
      <protection hidden="1"/>
    </xf>
    <xf numFmtId="167" fontId="6" fillId="0" borderId="0" xfId="0" applyNumberFormat="1" applyFont="1" applyAlignment="1">
      <alignment horizontal="left"/>
    </xf>
    <xf numFmtId="0" fontId="4" fillId="5" borderId="9" xfId="0" applyFont="1" applyFill="1" applyBorder="1" applyAlignment="1" applyProtection="1">
      <alignment horizontal="left" indent="5"/>
      <protection hidden="1"/>
    </xf>
    <xf numFmtId="0" fontId="29" fillId="0" borderId="0" xfId="0" applyFont="1"/>
    <xf numFmtId="3" fontId="6" fillId="0" borderId="0" xfId="0" applyNumberFormat="1" applyFont="1" applyBorder="1" applyAlignment="1">
      <alignment horizontal="center"/>
    </xf>
    <xf numFmtId="0" fontId="6" fillId="0" borderId="0" xfId="0" applyFont="1" applyBorder="1" applyAlignment="1">
      <alignment horizontal="center"/>
    </xf>
    <xf numFmtId="0" fontId="6" fillId="0" borderId="0" xfId="0" applyFont="1" applyFill="1" applyBorder="1" applyAlignment="1">
      <alignment horizontal="center"/>
    </xf>
    <xf numFmtId="3" fontId="2" fillId="0" borderId="9" xfId="0" applyNumberFormat="1" applyFont="1" applyFill="1" applyBorder="1" applyAlignment="1">
      <alignment horizontal="left"/>
    </xf>
    <xf numFmtId="3" fontId="6" fillId="10" borderId="9" xfId="2" applyNumberFormat="1" applyFont="1" applyFill="1" applyBorder="1"/>
    <xf numFmtId="3" fontId="6" fillId="10" borderId="9" xfId="0" applyNumberFormat="1" applyFont="1" applyFill="1" applyBorder="1" applyAlignment="1">
      <alignment horizontal="right"/>
    </xf>
    <xf numFmtId="3" fontId="6" fillId="0" borderId="0" xfId="0" applyNumberFormat="1" applyFont="1" applyBorder="1" applyAlignment="1">
      <alignment horizontal="left"/>
    </xf>
    <xf numFmtId="166" fontId="6" fillId="10" borderId="9" xfId="0" applyNumberFormat="1" applyFont="1" applyFill="1" applyBorder="1" applyAlignment="1">
      <alignment horizontal="left"/>
    </xf>
    <xf numFmtId="0" fontId="3" fillId="0" borderId="40" xfId="0" applyFont="1" applyBorder="1" applyAlignment="1" applyProtection="1">
      <alignment horizontal="left"/>
      <protection hidden="1"/>
    </xf>
    <xf numFmtId="0" fontId="3" fillId="0" borderId="43" xfId="0" applyFont="1" applyBorder="1" applyAlignment="1" applyProtection="1">
      <alignment horizontal="left"/>
      <protection hidden="1"/>
    </xf>
    <xf numFmtId="0" fontId="0" fillId="0" borderId="41" xfId="0" applyBorder="1" applyAlignment="1">
      <alignment horizontal="left"/>
    </xf>
    <xf numFmtId="10" fontId="3" fillId="9" borderId="9" xfId="3" applyNumberFormat="1" applyFont="1" applyFill="1" applyBorder="1" applyProtection="1">
      <protection locked="0" hidden="1"/>
    </xf>
    <xf numFmtId="10" fontId="3" fillId="0" borderId="9" xfId="0" applyNumberFormat="1" applyFont="1" applyBorder="1" applyProtection="1">
      <protection hidden="1"/>
    </xf>
    <xf numFmtId="0" fontId="4" fillId="0" borderId="9" xfId="0" applyFont="1" applyBorder="1" applyAlignment="1" applyProtection="1">
      <alignment horizontal="center" wrapText="1"/>
      <protection hidden="1"/>
    </xf>
    <xf numFmtId="3" fontId="4" fillId="10" borderId="42" xfId="0" applyNumberFormat="1" applyFont="1" applyFill="1" applyBorder="1" applyAlignment="1" applyProtection="1">
      <alignment horizontal="center"/>
      <protection hidden="1"/>
    </xf>
    <xf numFmtId="3" fontId="4" fillId="10" borderId="9" xfId="0" applyNumberFormat="1" applyFont="1" applyFill="1" applyBorder="1" applyProtection="1">
      <protection hidden="1"/>
    </xf>
    <xf numFmtId="0" fontId="4" fillId="10" borderId="9" xfId="0" applyFont="1" applyFill="1" applyBorder="1" applyAlignment="1" applyProtection="1">
      <alignment horizontal="left" indent="1"/>
      <protection hidden="1"/>
    </xf>
    <xf numFmtId="3" fontId="6" fillId="10" borderId="0" xfId="0" applyNumberFormat="1" applyFont="1" applyFill="1" applyBorder="1" applyAlignment="1">
      <alignment horizontal="center"/>
    </xf>
    <xf numFmtId="0" fontId="0" fillId="0" borderId="0" xfId="0" applyFont="1"/>
    <xf numFmtId="10" fontId="2" fillId="0" borderId="9" xfId="0" applyNumberFormat="1" applyFont="1" applyFill="1" applyBorder="1" applyAlignment="1">
      <alignment horizontal="center"/>
    </xf>
    <xf numFmtId="0" fontId="30" fillId="8" borderId="0" xfId="0" applyFont="1" applyFill="1" applyAlignment="1">
      <alignment horizontal="center"/>
    </xf>
    <xf numFmtId="8" fontId="2" fillId="0" borderId="0" xfId="0" applyNumberFormat="1" applyFont="1"/>
    <xf numFmtId="3" fontId="2" fillId="0" borderId="0" xfId="0" applyNumberFormat="1" applyFont="1" applyFill="1"/>
    <xf numFmtId="0" fontId="3" fillId="0" borderId="35" xfId="0" applyFont="1" applyBorder="1" applyAlignment="1">
      <alignment horizontal="left"/>
    </xf>
    <xf numFmtId="10" fontId="4" fillId="0" borderId="9" xfId="0" applyNumberFormat="1" applyFont="1" applyBorder="1" applyAlignment="1">
      <alignment horizontal="center"/>
    </xf>
    <xf numFmtId="0" fontId="3" fillId="0" borderId="0" xfId="0" applyFont="1" applyBorder="1" applyAlignment="1">
      <alignment horizontal="left"/>
    </xf>
    <xf numFmtId="10" fontId="4" fillId="0" borderId="0" xfId="0" applyNumberFormat="1" applyFont="1" applyBorder="1" applyAlignment="1">
      <alignment horizontal="center"/>
    </xf>
    <xf numFmtId="3" fontId="6" fillId="8" borderId="9" xfId="1" applyNumberFormat="1" applyFont="1" applyFill="1" applyBorder="1"/>
    <xf numFmtId="0" fontId="6" fillId="8" borderId="38" xfId="0" applyFont="1" applyFill="1" applyBorder="1"/>
    <xf numFmtId="0" fontId="4" fillId="8" borderId="35" xfId="0" applyFont="1" applyFill="1" applyBorder="1" applyAlignment="1">
      <alignment horizontal="left"/>
    </xf>
    <xf numFmtId="10" fontId="3" fillId="4" borderId="9" xfId="3" applyNumberFormat="1" applyFont="1" applyFill="1" applyBorder="1" applyAlignment="1" applyProtection="1">
      <alignment horizontal="center" vertical="center"/>
      <protection hidden="1"/>
    </xf>
    <xf numFmtId="10" fontId="3" fillId="9" borderId="9" xfId="3" applyNumberFormat="1" applyFont="1" applyFill="1" applyBorder="1" applyProtection="1">
      <protection locked="0"/>
    </xf>
    <xf numFmtId="3" fontId="3" fillId="0" borderId="9" xfId="1" applyNumberFormat="1" applyFont="1" applyFill="1" applyBorder="1" applyAlignment="1" applyProtection="1">
      <alignment horizontal="right"/>
    </xf>
    <xf numFmtId="0" fontId="6" fillId="0" borderId="38" xfId="0" applyFont="1" applyBorder="1" applyAlignment="1">
      <alignment horizontal="center"/>
    </xf>
    <xf numFmtId="0" fontId="3" fillId="0" borderId="9" xfId="13" applyFont="1" applyBorder="1" applyAlignment="1" applyProtection="1">
      <alignment horizontal="center" vertical="center"/>
      <protection hidden="1"/>
    </xf>
    <xf numFmtId="10" fontId="2" fillId="9" borderId="9" xfId="0" applyNumberFormat="1" applyFont="1" applyFill="1" applyBorder="1" applyAlignment="1" applyProtection="1">
      <alignment horizontal="center"/>
      <protection locked="0" hidden="1"/>
    </xf>
    <xf numFmtId="0" fontId="4" fillId="5" borderId="9" xfId="0" applyFont="1" applyFill="1" applyBorder="1" applyAlignment="1" applyProtection="1">
      <protection hidden="1"/>
    </xf>
    <xf numFmtId="0" fontId="6" fillId="0" borderId="38" xfId="0" applyFont="1" applyBorder="1" applyAlignment="1"/>
    <xf numFmtId="0" fontId="4" fillId="5" borderId="9" xfId="0" applyFont="1" applyFill="1" applyBorder="1" applyAlignment="1" applyProtection="1">
      <alignment horizontal="left" indent="1"/>
      <protection hidden="1"/>
    </xf>
    <xf numFmtId="0" fontId="6" fillId="0" borderId="0" xfId="0" applyFont="1" applyBorder="1" applyAlignment="1"/>
    <xf numFmtId="3" fontId="2" fillId="0" borderId="0" xfId="0" applyNumberFormat="1" applyFont="1" applyBorder="1" applyAlignment="1">
      <alignment horizontal="center"/>
    </xf>
    <xf numFmtId="0" fontId="4" fillId="0" borderId="12" xfId="0" applyFont="1" applyBorder="1" applyAlignment="1" applyProtection="1">
      <alignment horizontal="center" vertical="center" wrapText="1"/>
      <protection hidden="1"/>
    </xf>
    <xf numFmtId="43" fontId="3" fillId="9" borderId="9" xfId="2" applyNumberFormat="1" applyFont="1" applyFill="1" applyBorder="1" applyProtection="1">
      <protection locked="0"/>
    </xf>
    <xf numFmtId="43" fontId="2" fillId="9" borderId="11" xfId="0" applyNumberFormat="1" applyFont="1" applyFill="1" applyBorder="1" applyAlignment="1" applyProtection="1">
      <alignment horizontal="center"/>
      <protection locked="0"/>
    </xf>
    <xf numFmtId="43" fontId="3" fillId="9" borderId="19" xfId="1" applyFont="1" applyFill="1" applyBorder="1" applyAlignment="1" applyProtection="1">
      <alignment vertical="center"/>
      <protection locked="0"/>
    </xf>
    <xf numFmtId="43" fontId="3" fillId="9" borderId="20" xfId="1" applyFont="1" applyFill="1" applyBorder="1" applyAlignment="1" applyProtection="1">
      <alignment vertical="center"/>
      <protection locked="0"/>
    </xf>
    <xf numFmtId="0" fontId="0" fillId="9" borderId="20" xfId="0" applyFill="1" applyBorder="1" applyAlignment="1" applyProtection="1">
      <alignment horizontal="center"/>
      <protection locked="0"/>
    </xf>
    <xf numFmtId="0" fontId="3" fillId="9" borderId="13" xfId="1" applyNumberFormat="1" applyFont="1" applyFill="1" applyBorder="1" applyProtection="1">
      <protection locked="0"/>
    </xf>
    <xf numFmtId="9" fontId="3" fillId="9" borderId="9" xfId="3" applyFont="1" applyFill="1" applyBorder="1" applyProtection="1">
      <protection locked="0"/>
    </xf>
    <xf numFmtId="3" fontId="3" fillId="9" borderId="39" xfId="1" applyNumberFormat="1" applyFont="1" applyFill="1" applyBorder="1" applyProtection="1">
      <protection locked="0"/>
    </xf>
    <xf numFmtId="0" fontId="22" fillId="0" borderId="0" xfId="0" applyFont="1" applyBorder="1" applyAlignment="1" applyProtection="1">
      <alignment horizontal="center"/>
      <protection hidden="1"/>
    </xf>
    <xf numFmtId="0" fontId="3" fillId="0" borderId="0" xfId="0" applyFont="1" applyAlignment="1" applyProtection="1">
      <alignment horizontal="right"/>
      <protection hidden="1"/>
    </xf>
    <xf numFmtId="0" fontId="4" fillId="0" borderId="0" xfId="0" applyFont="1" applyFill="1" applyBorder="1" applyAlignment="1" applyProtection="1">
      <alignment horizontal="left"/>
      <protection hidden="1"/>
    </xf>
    <xf numFmtId="14" fontId="4" fillId="0" borderId="0" xfId="0" applyNumberFormat="1" applyFont="1" applyFill="1" applyBorder="1" applyAlignment="1" applyProtection="1">
      <alignment horizontal="left"/>
      <protection hidden="1"/>
    </xf>
    <xf numFmtId="0" fontId="6" fillId="0" borderId="0" xfId="0" applyFont="1" applyAlignment="1">
      <alignment horizontal="justify" vertical="top" wrapText="1"/>
    </xf>
    <xf numFmtId="0" fontId="6" fillId="0" borderId="0" xfId="0" applyFont="1" applyAlignment="1">
      <alignment horizontal="center"/>
    </xf>
    <xf numFmtId="0" fontId="6" fillId="0" borderId="0" xfId="0" applyFont="1" applyAlignment="1">
      <alignment horizontal="center" vertical="center"/>
    </xf>
    <xf numFmtId="0" fontId="11" fillId="0" borderId="0" xfId="0" applyFont="1" applyFill="1" applyBorder="1" applyAlignment="1">
      <alignment horizontal="center" vertical="center"/>
    </xf>
    <xf numFmtId="0" fontId="3" fillId="0" borderId="40" xfId="0" applyFont="1" applyBorder="1" applyAlignment="1" applyProtection="1">
      <alignment horizontal="left"/>
      <protection hidden="1"/>
    </xf>
    <xf numFmtId="0" fontId="3" fillId="0" borderId="43" xfId="0" applyFont="1" applyBorder="1" applyAlignment="1" applyProtection="1">
      <alignment horizontal="left"/>
      <protection hidden="1"/>
    </xf>
    <xf numFmtId="0" fontId="3" fillId="0" borderId="41" xfId="0" applyFont="1" applyBorder="1" applyAlignment="1" applyProtection="1">
      <alignment horizontal="left"/>
      <protection hidden="1"/>
    </xf>
    <xf numFmtId="167" fontId="6" fillId="0" borderId="0" xfId="0" applyNumberFormat="1" applyFont="1" applyAlignment="1">
      <alignment horizontal="left"/>
    </xf>
    <xf numFmtId="0" fontId="2" fillId="0" borderId="0" xfId="0" applyFont="1" applyAlignment="1">
      <alignment horizontal="center"/>
    </xf>
    <xf numFmtId="0" fontId="2" fillId="0" borderId="0" xfId="0" applyFont="1" applyBorder="1" applyAlignment="1">
      <alignment horizontal="center"/>
    </xf>
    <xf numFmtId="3" fontId="6" fillId="0" borderId="0" xfId="0" applyNumberFormat="1" applyFont="1" applyAlignment="1">
      <alignment horizontal="center"/>
    </xf>
    <xf numFmtId="0" fontId="6" fillId="0" borderId="0" xfId="0" applyFont="1" applyAlignment="1">
      <alignment horizontal="left"/>
    </xf>
    <xf numFmtId="0" fontId="2" fillId="0" borderId="38" xfId="0" applyFont="1" applyBorder="1" applyAlignment="1">
      <alignment horizontal="left"/>
    </xf>
    <xf numFmtId="0" fontId="2" fillId="0" borderId="35" xfId="0" applyFont="1" applyBorder="1" applyAlignment="1">
      <alignment horizontal="left"/>
    </xf>
    <xf numFmtId="3" fontId="6" fillId="8" borderId="0" xfId="0" applyNumberFormat="1" applyFont="1" applyFill="1" applyAlignment="1">
      <alignment horizontal="center"/>
    </xf>
    <xf numFmtId="0" fontId="23" fillId="0" borderId="28" xfId="0" applyFont="1" applyBorder="1" applyAlignment="1" applyProtection="1">
      <alignment horizontal="center" vertical="center"/>
    </xf>
    <xf numFmtId="0" fontId="23" fillId="0" borderId="29" xfId="0" applyFont="1" applyBorder="1" applyAlignment="1" applyProtection="1">
      <alignment horizontal="center" vertical="center"/>
    </xf>
    <xf numFmtId="0" fontId="23" fillId="0" borderId="30" xfId="0" applyFont="1" applyBorder="1" applyAlignment="1" applyProtection="1">
      <alignment horizontal="center" vertical="center"/>
    </xf>
    <xf numFmtId="169" fontId="22" fillId="0" borderId="0" xfId="13" applyNumberFormat="1" applyFont="1" applyBorder="1" applyAlignment="1" applyProtection="1">
      <alignment horizontal="center" vertical="center"/>
      <protection hidden="1"/>
    </xf>
    <xf numFmtId="170" fontId="23" fillId="0" borderId="0" xfId="13" applyNumberFormat="1"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18" fillId="0" borderId="0" xfId="0" applyFont="1" applyBorder="1" applyAlignment="1" applyProtection="1">
      <alignment horizontal="center"/>
      <protection hidden="1"/>
    </xf>
    <xf numFmtId="169" fontId="18" fillId="0" borderId="0" xfId="13" applyNumberFormat="1" applyFont="1" applyBorder="1" applyAlignment="1" applyProtection="1">
      <alignment horizontal="center" vertical="center"/>
      <protection hidden="1"/>
    </xf>
    <xf numFmtId="170" fontId="20" fillId="0" borderId="0" xfId="13" applyNumberFormat="1" applyFont="1" applyBorder="1" applyAlignment="1" applyProtection="1">
      <alignment horizontal="center" vertical="center" wrapText="1"/>
      <protection hidden="1"/>
    </xf>
    <xf numFmtId="0" fontId="20" fillId="0" borderId="28" xfId="0" applyFont="1" applyBorder="1" applyAlignment="1" applyProtection="1">
      <alignment horizontal="right"/>
    </xf>
    <xf numFmtId="0" fontId="20" fillId="0" borderId="29" xfId="0" applyFont="1" applyBorder="1" applyAlignment="1" applyProtection="1">
      <alignment horizontal="right"/>
    </xf>
    <xf numFmtId="0" fontId="20" fillId="0" borderId="30" xfId="0" applyFont="1" applyBorder="1" applyAlignment="1" applyProtection="1">
      <alignment horizontal="right"/>
    </xf>
    <xf numFmtId="170" fontId="22" fillId="0" borderId="0" xfId="13" applyNumberFormat="1" applyFont="1" applyBorder="1" applyAlignment="1" applyProtection="1">
      <alignment horizontal="center" vertical="center" wrapText="1"/>
      <protection hidden="1"/>
    </xf>
    <xf numFmtId="0" fontId="22" fillId="0" borderId="0" xfId="0" applyFont="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0" fontId="18" fillId="0" borderId="0" xfId="0" applyFont="1" applyBorder="1" applyAlignment="1" applyProtection="1">
      <alignment horizontal="center" vertical="center"/>
      <protection hidden="1"/>
    </xf>
    <xf numFmtId="170" fontId="20" fillId="0" borderId="0" xfId="13" applyNumberFormat="1" applyFont="1" applyFill="1" applyBorder="1" applyAlignment="1" applyProtection="1">
      <alignment horizontal="center" vertical="center" wrapText="1"/>
      <protection hidden="1"/>
    </xf>
    <xf numFmtId="0" fontId="6" fillId="0" borderId="3"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3" fontId="6" fillId="8" borderId="44" xfId="0" applyNumberFormat="1" applyFont="1" applyFill="1" applyBorder="1" applyAlignment="1">
      <alignment horizontal="center"/>
    </xf>
    <xf numFmtId="0" fontId="27" fillId="0" borderId="12" xfId="0" applyFont="1" applyBorder="1" applyAlignment="1" applyProtection="1">
      <alignment horizontal="center" vertical="center" wrapText="1"/>
      <protection hidden="1"/>
    </xf>
    <xf numFmtId="0" fontId="27" fillId="0" borderId="16"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27" fillId="0" borderId="17" xfId="0" applyFont="1" applyBorder="1" applyAlignment="1" applyProtection="1">
      <alignment horizontal="center" vertical="center" wrapText="1"/>
      <protection hidden="1"/>
    </xf>
    <xf numFmtId="0" fontId="20" fillId="0" borderId="28" xfId="0" applyFont="1" applyBorder="1" applyAlignment="1" applyProtection="1">
      <alignment horizontal="right" vertical="center"/>
    </xf>
    <xf numFmtId="0" fontId="20" fillId="0" borderId="29" xfId="0" applyFont="1" applyBorder="1" applyAlignment="1" applyProtection="1">
      <alignment horizontal="right" vertical="center"/>
    </xf>
    <xf numFmtId="0" fontId="20" fillId="0" borderId="30" xfId="0" applyFont="1" applyBorder="1" applyAlignment="1" applyProtection="1">
      <alignment horizontal="right" vertical="center"/>
    </xf>
    <xf numFmtId="3" fontId="20" fillId="0" borderId="28" xfId="0" applyNumberFormat="1" applyFont="1" applyBorder="1" applyAlignment="1" applyProtection="1">
      <alignment horizontal="right" vertical="center"/>
    </xf>
    <xf numFmtId="3" fontId="20" fillId="0" borderId="29" xfId="0" applyNumberFormat="1" applyFont="1" applyBorder="1" applyAlignment="1" applyProtection="1">
      <alignment horizontal="right" vertical="center"/>
    </xf>
    <xf numFmtId="3" fontId="20" fillId="0" borderId="30" xfId="0" applyNumberFormat="1" applyFont="1" applyBorder="1" applyAlignment="1" applyProtection="1">
      <alignment horizontal="right" vertical="center"/>
    </xf>
    <xf numFmtId="14" fontId="4" fillId="0" borderId="0" xfId="0" applyNumberFormat="1" applyFont="1" applyFill="1" applyBorder="1" applyAlignment="1" applyProtection="1">
      <alignment horizontal="left" vertical="center"/>
      <protection hidden="1"/>
    </xf>
    <xf numFmtId="0" fontId="4" fillId="0" borderId="0" xfId="0" applyFont="1" applyFill="1" applyBorder="1" applyAlignment="1" applyProtection="1">
      <alignment horizontal="left" vertical="center"/>
      <protection hidden="1"/>
    </xf>
    <xf numFmtId="0" fontId="3" fillId="0" borderId="0" xfId="0" applyFont="1" applyAlignment="1" applyProtection="1">
      <alignment horizontal="right" vertical="center"/>
      <protection hidden="1"/>
    </xf>
    <xf numFmtId="0" fontId="23" fillId="0" borderId="0" xfId="0" applyFont="1" applyBorder="1" applyAlignment="1" applyProtection="1">
      <alignment horizontal="center"/>
      <protection hidden="1"/>
    </xf>
    <xf numFmtId="0" fontId="4" fillId="5" borderId="9" xfId="0" applyFont="1" applyFill="1" applyBorder="1" applyAlignment="1" applyProtection="1">
      <alignment horizontal="center" vertical="center" wrapText="1"/>
      <protection hidden="1"/>
    </xf>
    <xf numFmtId="3" fontId="4" fillId="6" borderId="40" xfId="0" applyNumberFormat="1" applyFont="1" applyFill="1" applyBorder="1" applyAlignment="1" applyProtection="1">
      <alignment horizontal="center"/>
      <protection hidden="1"/>
    </xf>
    <xf numFmtId="3" fontId="4" fillId="6" borderId="41" xfId="0" applyNumberFormat="1" applyFont="1" applyFill="1" applyBorder="1" applyAlignment="1" applyProtection="1">
      <alignment horizontal="center"/>
      <protection hidden="1"/>
    </xf>
    <xf numFmtId="3" fontId="3" fillId="0" borderId="40" xfId="0" applyNumberFormat="1" applyFont="1" applyBorder="1" applyAlignment="1" applyProtection="1">
      <alignment horizontal="center"/>
      <protection hidden="1"/>
    </xf>
    <xf numFmtId="3" fontId="3" fillId="0" borderId="41" xfId="0" applyNumberFormat="1" applyFont="1" applyBorder="1" applyAlignment="1" applyProtection="1">
      <alignment horizontal="center"/>
      <protection hidden="1"/>
    </xf>
    <xf numFmtId="4" fontId="3" fillId="0" borderId="40" xfId="0" applyNumberFormat="1" applyFont="1" applyBorder="1" applyAlignment="1" applyProtection="1">
      <alignment horizontal="center"/>
      <protection hidden="1"/>
    </xf>
    <xf numFmtId="4" fontId="3" fillId="0" borderId="41" xfId="0" applyNumberFormat="1" applyFont="1" applyBorder="1" applyAlignment="1" applyProtection="1">
      <alignment horizontal="center"/>
      <protection hidden="1"/>
    </xf>
    <xf numFmtId="3" fontId="3" fillId="7" borderId="40" xfId="0" applyNumberFormat="1" applyFont="1" applyFill="1" applyBorder="1" applyAlignment="1" applyProtection="1">
      <alignment horizontal="center"/>
      <protection hidden="1"/>
    </xf>
    <xf numFmtId="3" fontId="3" fillId="7" borderId="41" xfId="0" applyNumberFormat="1" applyFont="1" applyFill="1" applyBorder="1" applyAlignment="1" applyProtection="1">
      <alignment horizontal="center"/>
      <protection hidden="1"/>
    </xf>
    <xf numFmtId="3" fontId="3" fillId="8" borderId="9" xfId="0" applyNumberFormat="1" applyFont="1" applyFill="1" applyBorder="1" applyAlignment="1" applyProtection="1">
      <alignment horizontal="center"/>
      <protection hidden="1"/>
    </xf>
    <xf numFmtId="0" fontId="4" fillId="5" borderId="9" xfId="0" applyFont="1" applyFill="1" applyBorder="1" applyAlignment="1" applyProtection="1">
      <alignment horizontal="center" vertical="center"/>
      <protection hidden="1"/>
    </xf>
    <xf numFmtId="3" fontId="3" fillId="2" borderId="40" xfId="0" applyNumberFormat="1" applyFont="1" applyFill="1" applyBorder="1" applyAlignment="1" applyProtection="1">
      <alignment horizontal="center"/>
      <protection hidden="1"/>
    </xf>
    <xf numFmtId="3" fontId="3" fillId="2" borderId="41" xfId="0" applyNumberFormat="1" applyFont="1" applyFill="1" applyBorder="1" applyAlignment="1" applyProtection="1">
      <alignment horizontal="center"/>
      <protection hidden="1"/>
    </xf>
    <xf numFmtId="0" fontId="4" fillId="0" borderId="40" xfId="0" applyFont="1" applyBorder="1" applyAlignment="1" applyProtection="1">
      <alignment horizontal="left" indent="1"/>
      <protection hidden="1"/>
    </xf>
    <xf numFmtId="0" fontId="4" fillId="0" borderId="41" xfId="0" applyFont="1" applyBorder="1" applyAlignment="1" applyProtection="1">
      <alignment horizontal="left" indent="1"/>
      <protection hidden="1"/>
    </xf>
    <xf numFmtId="3" fontId="3" fillId="0" borderId="6" xfId="0" applyNumberFormat="1" applyFont="1" applyBorder="1" applyAlignment="1" applyProtection="1">
      <alignment horizontal="center"/>
      <protection hidden="1"/>
    </xf>
    <xf numFmtId="3" fontId="3" fillId="0" borderId="45" xfId="0" applyNumberFormat="1" applyFont="1" applyBorder="1" applyAlignment="1" applyProtection="1">
      <alignment horizontal="center"/>
      <protection hidden="1"/>
    </xf>
    <xf numFmtId="3" fontId="4" fillId="8" borderId="9" xfId="0" applyNumberFormat="1" applyFont="1" applyFill="1" applyBorder="1" applyAlignment="1" applyProtection="1">
      <alignment horizontal="left" indent="1"/>
      <protection hidden="1"/>
    </xf>
    <xf numFmtId="4" fontId="4" fillId="5" borderId="9" xfId="0" applyNumberFormat="1" applyFont="1" applyFill="1" applyBorder="1" applyAlignment="1" applyProtection="1">
      <alignment horizontal="center"/>
      <protection hidden="1"/>
    </xf>
    <xf numFmtId="3" fontId="30" fillId="0" borderId="0" xfId="0" applyNumberFormat="1" applyFont="1" applyFill="1" applyBorder="1" applyAlignment="1">
      <alignment horizontal="center" vertical="center" wrapText="1"/>
    </xf>
    <xf numFmtId="0" fontId="4" fillId="0" borderId="40" xfId="0" applyFont="1" applyBorder="1" applyAlignment="1" applyProtection="1">
      <protection hidden="1"/>
    </xf>
    <xf numFmtId="0" fontId="4" fillId="0" borderId="41" xfId="0" applyFont="1" applyBorder="1" applyAlignment="1" applyProtection="1">
      <protection hidden="1"/>
    </xf>
    <xf numFmtId="3" fontId="2" fillId="0" borderId="40" xfId="0" applyNumberFormat="1" applyFont="1" applyBorder="1" applyAlignment="1">
      <alignment horizontal="center"/>
    </xf>
    <xf numFmtId="3" fontId="2" fillId="0" borderId="41" xfId="0" applyNumberFormat="1" applyFont="1" applyBorder="1" applyAlignment="1">
      <alignment horizontal="center"/>
    </xf>
    <xf numFmtId="0" fontId="4" fillId="0" borderId="40" xfId="0" applyFont="1" applyBorder="1" applyAlignment="1" applyProtection="1">
      <alignment horizontal="left" indent="5"/>
      <protection hidden="1"/>
    </xf>
    <xf numFmtId="0" fontId="4" fillId="0" borderId="41" xfId="0" applyFont="1" applyBorder="1" applyAlignment="1" applyProtection="1">
      <alignment horizontal="left" indent="5"/>
      <protection hidden="1"/>
    </xf>
    <xf numFmtId="0" fontId="4" fillId="7" borderId="40" xfId="0" applyFont="1" applyFill="1" applyBorder="1" applyAlignment="1" applyProtection="1">
      <alignment horizontal="left" indent="5"/>
      <protection hidden="1"/>
    </xf>
    <xf numFmtId="0" fontId="4" fillId="7" borderId="41" xfId="0" applyFont="1" applyFill="1" applyBorder="1" applyAlignment="1" applyProtection="1">
      <alignment horizontal="left" indent="5"/>
      <protection hidden="1"/>
    </xf>
    <xf numFmtId="0" fontId="4" fillId="6" borderId="40" xfId="0" applyFont="1" applyFill="1" applyBorder="1" applyAlignment="1" applyProtection="1">
      <alignment horizontal="left" indent="5"/>
      <protection hidden="1"/>
    </xf>
    <xf numFmtId="0" fontId="4" fillId="6" borderId="41" xfId="0" applyFont="1" applyFill="1" applyBorder="1" applyAlignment="1" applyProtection="1">
      <alignment horizontal="left" indent="5"/>
      <protection hidden="1"/>
    </xf>
    <xf numFmtId="3" fontId="4" fillId="5" borderId="9" xfId="0" applyNumberFormat="1" applyFont="1" applyFill="1" applyBorder="1" applyAlignment="1" applyProtection="1">
      <alignment horizontal="center"/>
      <protection hidden="1"/>
    </xf>
    <xf numFmtId="3" fontId="4" fillId="8" borderId="9" xfId="0" applyNumberFormat="1" applyFont="1" applyFill="1" applyBorder="1" applyAlignment="1" applyProtection="1">
      <alignment horizontal="left" indent="5"/>
      <protection hidden="1"/>
    </xf>
    <xf numFmtId="4" fontId="3" fillId="6" borderId="40" xfId="0" applyNumberFormat="1" applyFont="1" applyFill="1" applyBorder="1" applyAlignment="1" applyProtection="1">
      <alignment horizontal="center"/>
      <protection hidden="1"/>
    </xf>
    <xf numFmtId="4" fontId="3" fillId="6" borderId="41" xfId="0" applyNumberFormat="1" applyFont="1" applyFill="1" applyBorder="1" applyAlignment="1" applyProtection="1">
      <alignment horizontal="center"/>
      <protection hidden="1"/>
    </xf>
    <xf numFmtId="4" fontId="3" fillId="7" borderId="40" xfId="0" applyNumberFormat="1" applyFont="1" applyFill="1" applyBorder="1" applyAlignment="1" applyProtection="1">
      <alignment horizontal="center"/>
      <protection hidden="1"/>
    </xf>
    <xf numFmtId="4" fontId="3" fillId="7" borderId="41" xfId="0" applyNumberFormat="1" applyFont="1" applyFill="1" applyBorder="1" applyAlignment="1" applyProtection="1">
      <alignment horizontal="center"/>
      <protection hidden="1"/>
    </xf>
    <xf numFmtId="4" fontId="3" fillId="8" borderId="40" xfId="0" applyNumberFormat="1" applyFont="1" applyFill="1" applyBorder="1" applyAlignment="1" applyProtection="1">
      <alignment horizontal="center"/>
      <protection hidden="1"/>
    </xf>
    <xf numFmtId="4" fontId="3" fillId="8" borderId="41" xfId="0" applyNumberFormat="1" applyFont="1" applyFill="1" applyBorder="1" applyAlignment="1" applyProtection="1">
      <alignment horizontal="center"/>
      <protection hidden="1"/>
    </xf>
    <xf numFmtId="0" fontId="4" fillId="6" borderId="40" xfId="0" applyFont="1" applyFill="1" applyBorder="1" applyAlignment="1" applyProtection="1">
      <alignment horizontal="left" indent="1"/>
      <protection hidden="1"/>
    </xf>
    <xf numFmtId="0" fontId="4" fillId="6" borderId="41" xfId="0" applyFont="1" applyFill="1" applyBorder="1" applyAlignment="1" applyProtection="1">
      <alignment horizontal="left" indent="1"/>
      <protection hidden="1"/>
    </xf>
    <xf numFmtId="0" fontId="4" fillId="7" borderId="40" xfId="0" applyFont="1" applyFill="1" applyBorder="1" applyAlignment="1" applyProtection="1">
      <alignment horizontal="left" indent="1"/>
      <protection hidden="1"/>
    </xf>
    <xf numFmtId="0" fontId="4" fillId="7" borderId="41" xfId="0" applyFont="1" applyFill="1" applyBorder="1" applyAlignment="1" applyProtection="1">
      <alignment horizontal="left" indent="1"/>
      <protection hidden="1"/>
    </xf>
    <xf numFmtId="17" fontId="6" fillId="0" borderId="0" xfId="0" applyNumberFormat="1" applyFont="1" applyAlignment="1">
      <alignment horizontal="left"/>
    </xf>
    <xf numFmtId="3" fontId="2" fillId="9" borderId="9" xfId="1" applyNumberFormat="1" applyFont="1" applyFill="1" applyBorder="1" applyProtection="1">
      <protection locked="0"/>
    </xf>
    <xf numFmtId="0" fontId="3" fillId="0" borderId="0" xfId="0" applyFont="1" applyAlignment="1" applyProtection="1">
      <alignment vertical="center"/>
    </xf>
    <xf numFmtId="0" fontId="3" fillId="0" borderId="0" xfId="0" applyFont="1" applyBorder="1" applyAlignment="1" applyProtection="1">
      <alignment vertical="center"/>
    </xf>
    <xf numFmtId="0" fontId="22" fillId="0" borderId="0" xfId="0" applyFont="1" applyBorder="1" applyAlignment="1" applyProtection="1">
      <alignment horizontal="center" vertical="center"/>
    </xf>
    <xf numFmtId="0" fontId="6" fillId="0" borderId="0" xfId="0" applyFont="1" applyProtection="1"/>
    <xf numFmtId="0" fontId="2" fillId="0" borderId="0" xfId="0" applyFont="1" applyProtection="1"/>
    <xf numFmtId="0" fontId="26" fillId="0" borderId="0" xfId="13" applyFont="1" applyBorder="1" applyAlignment="1" applyProtection="1">
      <alignment vertical="center"/>
    </xf>
    <xf numFmtId="0" fontId="3" fillId="0" borderId="0" xfId="13" applyFont="1" applyAlignment="1" applyProtection="1">
      <alignment vertical="center"/>
    </xf>
    <xf numFmtId="0" fontId="3" fillId="0" borderId="0" xfId="13" applyFont="1" applyBorder="1" applyAlignment="1" applyProtection="1">
      <alignment vertical="center"/>
    </xf>
    <xf numFmtId="0" fontId="0" fillId="0" borderId="0" xfId="0" applyProtection="1"/>
    <xf numFmtId="0" fontId="4" fillId="0" borderId="0" xfId="0" applyFont="1" applyAlignment="1" applyProtection="1">
      <alignment horizontal="left"/>
    </xf>
    <xf numFmtId="17" fontId="6" fillId="0" borderId="0" xfId="0" applyNumberFormat="1" applyFont="1" applyAlignment="1" applyProtection="1">
      <alignment horizontal="left"/>
    </xf>
    <xf numFmtId="0" fontId="3" fillId="0" borderId="0" xfId="0" applyFont="1" applyAlignment="1" applyProtection="1">
      <alignment horizontal="left" vertical="center"/>
    </xf>
    <xf numFmtId="0" fontId="3" fillId="0" borderId="0" xfId="0" applyFont="1" applyAlignment="1" applyProtection="1">
      <alignment horizontal="right" vertical="center"/>
    </xf>
    <xf numFmtId="0" fontId="4" fillId="0" borderId="0" xfId="0" applyFont="1" applyFill="1" applyBorder="1" applyAlignment="1" applyProtection="1">
      <alignment horizontal="center" vertical="center"/>
    </xf>
    <xf numFmtId="169" fontId="22" fillId="0" borderId="0" xfId="13" applyNumberFormat="1" applyFont="1" applyBorder="1" applyAlignment="1" applyProtection="1">
      <alignment horizontal="center" vertical="center"/>
    </xf>
    <xf numFmtId="170" fontId="22" fillId="0" borderId="0" xfId="13" applyNumberFormat="1" applyFont="1" applyBorder="1" applyAlignment="1" applyProtection="1">
      <alignment horizontal="center" vertical="center" wrapText="1"/>
    </xf>
    <xf numFmtId="170" fontId="23" fillId="0" borderId="0" xfId="13" applyNumberFormat="1" applyFont="1" applyBorder="1" applyAlignment="1" applyProtection="1">
      <alignment horizontal="center" vertical="center"/>
    </xf>
    <xf numFmtId="0" fontId="23" fillId="0" borderId="0" xfId="13" applyFont="1" applyBorder="1" applyAlignment="1" applyProtection="1">
      <alignment vertical="center"/>
    </xf>
    <xf numFmtId="0" fontId="4" fillId="0" borderId="25" xfId="0" applyFont="1" applyFill="1" applyBorder="1" applyAlignment="1" applyProtection="1">
      <alignment horizontal="center" vertical="center" wrapText="1"/>
    </xf>
    <xf numFmtId="0" fontId="4" fillId="0" borderId="26" xfId="0" applyFont="1" applyFill="1" applyBorder="1" applyAlignment="1" applyProtection="1">
      <alignment horizontal="center" vertical="center" wrapText="1"/>
    </xf>
    <xf numFmtId="0" fontId="4" fillId="0" borderId="27"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0" xfId="0" applyFont="1" applyFill="1" applyAlignment="1" applyProtection="1">
      <alignment vertical="center"/>
    </xf>
    <xf numFmtId="0" fontId="4" fillId="0" borderId="33" xfId="0"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3" fillId="0" borderId="22" xfId="0" applyFont="1" applyFill="1" applyBorder="1" applyAlignment="1" applyProtection="1">
      <alignment vertical="center"/>
    </xf>
    <xf numFmtId="0" fontId="3" fillId="0" borderId="9" xfId="0" applyFont="1" applyFill="1" applyBorder="1" applyAlignment="1" applyProtection="1">
      <alignment vertical="center"/>
    </xf>
    <xf numFmtId="4" fontId="3" fillId="0" borderId="23" xfId="0" applyNumberFormat="1" applyFont="1" applyFill="1" applyBorder="1" applyAlignment="1" applyProtection="1">
      <alignment vertical="center"/>
    </xf>
    <xf numFmtId="3" fontId="3" fillId="0" borderId="22" xfId="0" applyNumberFormat="1" applyFont="1" applyFill="1" applyBorder="1" applyAlignment="1" applyProtection="1">
      <alignment horizontal="center" vertical="center"/>
    </xf>
    <xf numFmtId="4" fontId="3" fillId="0" borderId="9" xfId="0" applyNumberFormat="1" applyFont="1" applyFill="1" applyBorder="1" applyAlignment="1" applyProtection="1">
      <alignment horizontal="center" vertical="center"/>
    </xf>
    <xf numFmtId="3" fontId="3" fillId="0" borderId="9" xfId="0" applyNumberFormat="1" applyFont="1" applyFill="1" applyBorder="1" applyAlignment="1" applyProtection="1">
      <alignment horizontal="center" vertical="center"/>
    </xf>
    <xf numFmtId="2" fontId="3" fillId="0" borderId="9" xfId="0" applyNumberFormat="1" applyFont="1" applyFill="1" applyBorder="1" applyAlignment="1" applyProtection="1">
      <alignment horizontal="center" vertical="center"/>
    </xf>
    <xf numFmtId="4" fontId="4" fillId="0" borderId="9" xfId="0" applyNumberFormat="1" applyFont="1" applyFill="1" applyBorder="1" applyAlignment="1" applyProtection="1">
      <alignment horizontal="center" vertical="center"/>
    </xf>
    <xf numFmtId="4" fontId="3" fillId="0" borderId="23" xfId="0" applyNumberFormat="1" applyFont="1" applyFill="1" applyBorder="1" applyAlignment="1" applyProtection="1">
      <alignment horizontal="center" vertical="center"/>
    </xf>
    <xf numFmtId="3" fontId="4" fillId="0" borderId="22" xfId="0" applyNumberFormat="1" applyFont="1" applyFill="1" applyBorder="1" applyAlignment="1" applyProtection="1">
      <alignment horizontal="center" vertical="center"/>
    </xf>
    <xf numFmtId="3" fontId="4" fillId="0" borderId="9" xfId="0" applyNumberFormat="1" applyFont="1" applyFill="1" applyBorder="1" applyAlignment="1" applyProtection="1">
      <alignment horizontal="center" vertical="center"/>
    </xf>
    <xf numFmtId="10" fontId="3" fillId="0" borderId="9" xfId="0" applyNumberFormat="1" applyFont="1" applyFill="1" applyBorder="1" applyAlignment="1" applyProtection="1">
      <alignment horizontal="center" vertical="center"/>
    </xf>
    <xf numFmtId="10" fontId="3" fillId="0" borderId="14" xfId="0" applyNumberFormat="1" applyFont="1" applyFill="1" applyBorder="1" applyAlignment="1" applyProtection="1">
      <alignment horizontal="center" vertical="center"/>
    </xf>
    <xf numFmtId="10" fontId="3" fillId="0" borderId="15" xfId="0" applyNumberFormat="1" applyFont="1" applyFill="1" applyBorder="1" applyAlignment="1" applyProtection="1">
      <alignment horizontal="center" vertical="center"/>
    </xf>
    <xf numFmtId="4" fontId="3" fillId="0" borderId="24" xfId="0" applyNumberFormat="1" applyFont="1" applyFill="1" applyBorder="1" applyAlignment="1" applyProtection="1">
      <alignment vertical="center"/>
    </xf>
    <xf numFmtId="170" fontId="22" fillId="0" borderId="0" xfId="13" applyNumberFormat="1" applyFont="1" applyBorder="1" applyAlignment="1" applyProtection="1">
      <alignment vertical="center" wrapText="1"/>
    </xf>
    <xf numFmtId="0" fontId="22" fillId="0" borderId="0" xfId="0" applyFont="1" applyBorder="1" applyAlignment="1" applyProtection="1">
      <alignment vertical="center"/>
    </xf>
    <xf numFmtId="0" fontId="2" fillId="0" borderId="0" xfId="0" applyNumberFormat="1" applyFont="1" applyProtection="1">
      <protection hidden="1"/>
    </xf>
    <xf numFmtId="0" fontId="22" fillId="0" borderId="0" xfId="0" applyNumberFormat="1" applyFont="1" applyBorder="1" applyAlignment="1" applyProtection="1">
      <protection hidden="1"/>
    </xf>
    <xf numFmtId="0" fontId="3" fillId="0" borderId="0" xfId="0" applyNumberFormat="1" applyFont="1" applyProtection="1">
      <protection hidden="1"/>
    </xf>
    <xf numFmtId="0" fontId="3" fillId="0" borderId="0" xfId="0" applyNumberFormat="1" applyFont="1" applyAlignment="1" applyProtection="1">
      <alignment horizontal="right"/>
      <protection hidden="1"/>
    </xf>
    <xf numFmtId="0" fontId="4" fillId="0" borderId="0" xfId="0" applyNumberFormat="1" applyFont="1" applyFill="1" applyBorder="1" applyAlignment="1" applyProtection="1">
      <alignment horizontal="left"/>
      <protection hidden="1"/>
    </xf>
    <xf numFmtId="0" fontId="3" fillId="0" borderId="0" xfId="0" applyNumberFormat="1" applyFont="1" applyBorder="1" applyProtection="1">
      <protection hidden="1"/>
    </xf>
    <xf numFmtId="0" fontId="22" fillId="0" borderId="0" xfId="0" applyNumberFormat="1" applyFont="1" applyBorder="1" applyAlignment="1" applyProtection="1">
      <alignment horizontal="center"/>
      <protection hidden="1"/>
    </xf>
    <xf numFmtId="0" fontId="4" fillId="3" borderId="0" xfId="0" applyNumberFormat="1" applyFont="1" applyFill="1" applyAlignment="1" applyProtection="1">
      <alignment horizontal="right"/>
      <protection hidden="1"/>
    </xf>
    <xf numFmtId="0" fontId="3" fillId="0" borderId="0" xfId="0" applyNumberFormat="1" applyFont="1" applyAlignment="1" applyProtection="1">
      <alignment horizontal="left"/>
      <protection hidden="1"/>
    </xf>
    <xf numFmtId="0" fontId="4" fillId="0" borderId="0" xfId="0" applyNumberFormat="1" applyFont="1" applyAlignment="1" applyProtection="1">
      <alignment horizontal="right" vertical="center"/>
      <protection hidden="1"/>
    </xf>
    <xf numFmtId="0" fontId="0" fillId="0" borderId="0" xfId="0" applyNumberFormat="1" applyProtection="1">
      <protection hidden="1"/>
    </xf>
    <xf numFmtId="0" fontId="4" fillId="0" borderId="0" xfId="0" applyNumberFormat="1" applyFont="1" applyAlignment="1" applyProtection="1">
      <alignment horizontal="right"/>
      <protection hidden="1"/>
    </xf>
    <xf numFmtId="0" fontId="4" fillId="0" borderId="0" xfId="0" applyNumberFormat="1" applyFont="1" applyAlignment="1" applyProtection="1">
      <alignment horizontal="center"/>
      <protection hidden="1"/>
    </xf>
    <xf numFmtId="0" fontId="4" fillId="0" borderId="0" xfId="0" applyNumberFormat="1" applyFont="1" applyAlignment="1" applyProtection="1">
      <alignment horizontal="center"/>
      <protection hidden="1"/>
    </xf>
    <xf numFmtId="0" fontId="3" fillId="0" borderId="9" xfId="0" applyNumberFormat="1" applyFont="1" applyBorder="1" applyAlignment="1" applyProtection="1">
      <alignment horizontal="left" indent="1"/>
      <protection hidden="1"/>
    </xf>
    <xf numFmtId="0" fontId="3" fillId="0" borderId="0" xfId="0" applyNumberFormat="1" applyFont="1" applyAlignment="1" applyProtection="1">
      <alignment horizontal="left" indent="1"/>
      <protection hidden="1"/>
    </xf>
    <xf numFmtId="0" fontId="16" fillId="0" borderId="0" xfId="0" applyNumberFormat="1" applyFont="1" applyAlignment="1" applyProtection="1">
      <alignment horizontal="center" vertical="center"/>
      <protection hidden="1"/>
    </xf>
    <xf numFmtId="0" fontId="3" fillId="2" borderId="9" xfId="0" applyNumberFormat="1" applyFont="1" applyFill="1" applyBorder="1" applyAlignment="1" applyProtection="1">
      <alignment horizontal="left" indent="1"/>
      <protection hidden="1"/>
    </xf>
    <xf numFmtId="0" fontId="3" fillId="0" borderId="0" xfId="0" applyNumberFormat="1" applyFont="1" applyAlignment="1" applyProtection="1">
      <alignment horizontal="center"/>
      <protection hidden="1"/>
    </xf>
    <xf numFmtId="0" fontId="4" fillId="0" borderId="9" xfId="0" applyNumberFormat="1" applyFont="1" applyBorder="1" applyAlignment="1" applyProtection="1">
      <alignment horizontal="center"/>
      <protection hidden="1"/>
    </xf>
    <xf numFmtId="0" fontId="3" fillId="0" borderId="9" xfId="0" applyNumberFormat="1" applyFont="1" applyBorder="1" applyAlignment="1" applyProtection="1">
      <alignment horizontal="center"/>
      <protection hidden="1"/>
    </xf>
    <xf numFmtId="0" fontId="4" fillId="2" borderId="9" xfId="0" applyNumberFormat="1" applyFont="1" applyFill="1" applyBorder="1" applyAlignment="1" applyProtection="1">
      <alignment horizontal="center"/>
      <protection hidden="1"/>
    </xf>
    <xf numFmtId="0" fontId="3" fillId="4" borderId="9" xfId="0" applyNumberFormat="1" applyFont="1" applyFill="1" applyBorder="1" applyAlignment="1" applyProtection="1">
      <alignment horizontal="left" indent="1"/>
      <protection hidden="1"/>
    </xf>
    <xf numFmtId="0" fontId="3" fillId="4" borderId="9" xfId="3" applyNumberFormat="1" applyFont="1" applyFill="1" applyBorder="1" applyAlignment="1" applyProtection="1">
      <alignment horizontal="center" vertical="center"/>
      <protection hidden="1"/>
    </xf>
    <xf numFmtId="0" fontId="3" fillId="0" borderId="9" xfId="3" applyNumberFormat="1" applyFont="1" applyFill="1" applyBorder="1" applyAlignment="1" applyProtection="1">
      <alignment horizontal="center" vertical="center"/>
      <protection hidden="1"/>
    </xf>
    <xf numFmtId="0" fontId="3" fillId="4" borderId="0" xfId="0" applyNumberFormat="1" applyFont="1" applyFill="1" applyBorder="1" applyAlignment="1" applyProtection="1">
      <alignment horizontal="left" indent="1"/>
      <protection hidden="1"/>
    </xf>
    <xf numFmtId="0" fontId="3" fillId="0" borderId="0" xfId="2" applyNumberFormat="1" applyFont="1" applyBorder="1" applyProtection="1">
      <protection hidden="1"/>
    </xf>
    <xf numFmtId="0" fontId="3" fillId="0" borderId="0" xfId="2" applyNumberFormat="1" applyFont="1" applyProtection="1">
      <protection hidden="1"/>
    </xf>
    <xf numFmtId="0" fontId="12" fillId="0" borderId="0" xfId="0" applyNumberFormat="1" applyFont="1" applyAlignment="1" applyProtection="1">
      <alignment horizontal="left" indent="1"/>
      <protection hidden="1"/>
    </xf>
    <xf numFmtId="0" fontId="4" fillId="0" borderId="1" xfId="0" applyNumberFormat="1" applyFont="1" applyBorder="1" applyAlignment="1" applyProtection="1">
      <alignment horizontal="center" vertical="center" wrapText="1"/>
      <protection hidden="1"/>
    </xf>
    <xf numFmtId="0" fontId="4" fillId="0" borderId="1" xfId="0" applyNumberFormat="1" applyFont="1" applyBorder="1" applyAlignment="1" applyProtection="1">
      <alignment horizontal="center" vertical="center"/>
      <protection hidden="1"/>
    </xf>
    <xf numFmtId="0" fontId="4" fillId="0" borderId="9" xfId="0" applyNumberFormat="1" applyFont="1" applyBorder="1" applyAlignment="1" applyProtection="1">
      <alignment horizontal="left" indent="1"/>
      <protection hidden="1"/>
    </xf>
    <xf numFmtId="0" fontId="3" fillId="2" borderId="9" xfId="0" applyNumberFormat="1" applyFont="1" applyFill="1" applyBorder="1" applyAlignment="1" applyProtection="1">
      <alignment horizontal="left" indent="1"/>
      <protection locked="0"/>
    </xf>
    <xf numFmtId="17" fontId="2" fillId="9" borderId="9" xfId="0" applyNumberFormat="1" applyFont="1" applyFill="1" applyBorder="1" applyAlignment="1" applyProtection="1">
      <alignment horizontal="center"/>
      <protection locked="0"/>
    </xf>
    <xf numFmtId="17" fontId="2" fillId="0" borderId="9" xfId="0" applyNumberFormat="1" applyFont="1" applyBorder="1" applyAlignment="1" applyProtection="1">
      <alignment horizontal="center"/>
      <protection hidden="1"/>
    </xf>
    <xf numFmtId="0" fontId="2" fillId="9" borderId="9" xfId="0" applyFont="1" applyFill="1" applyBorder="1" applyAlignment="1" applyProtection="1">
      <alignment horizontal="center"/>
      <protection locked="0"/>
    </xf>
    <xf numFmtId="0" fontId="2" fillId="9" borderId="0" xfId="0" applyFont="1" applyFill="1" applyBorder="1" applyAlignment="1" applyProtection="1">
      <alignment horizontal="center"/>
      <protection locked="0"/>
    </xf>
    <xf numFmtId="0" fontId="2" fillId="9" borderId="0" xfId="0" applyFont="1" applyFill="1" applyProtection="1">
      <protection locked="0"/>
    </xf>
    <xf numFmtId="166" fontId="3" fillId="2" borderId="9" xfId="1" applyNumberFormat="1" applyFont="1" applyFill="1" applyBorder="1" applyAlignment="1" applyProtection="1">
      <alignment horizontal="right"/>
      <protection hidden="1"/>
    </xf>
    <xf numFmtId="166" fontId="3" fillId="0" borderId="9" xfId="1" applyNumberFormat="1" applyFont="1" applyFill="1" applyBorder="1" applyProtection="1">
      <protection hidden="1"/>
    </xf>
    <xf numFmtId="1" fontId="3" fillId="0" borderId="9" xfId="0" applyNumberFormat="1" applyFont="1" applyBorder="1" applyAlignment="1" applyProtection="1">
      <alignment horizontal="center"/>
      <protection hidden="1"/>
    </xf>
    <xf numFmtId="171" fontId="3" fillId="4" borderId="21" xfId="0" applyNumberFormat="1" applyFont="1" applyFill="1" applyBorder="1" applyProtection="1"/>
    <xf numFmtId="171" fontId="17" fillId="4" borderId="21" xfId="0" applyNumberFormat="1" applyFont="1" applyFill="1" applyBorder="1" applyProtection="1">
      <protection hidden="1"/>
    </xf>
    <xf numFmtId="171" fontId="17" fillId="4" borderId="23" xfId="0" applyNumberFormat="1" applyFont="1" applyFill="1" applyBorder="1" applyProtection="1">
      <protection hidden="1"/>
    </xf>
    <xf numFmtId="171" fontId="25" fillId="0" borderId="34" xfId="0" applyNumberFormat="1" applyFont="1" applyBorder="1" applyAlignment="1" applyProtection="1">
      <alignment horizontal="center" vertical="center"/>
      <protection hidden="1"/>
    </xf>
    <xf numFmtId="171" fontId="20" fillId="0" borderId="27" xfId="0" applyNumberFormat="1" applyFont="1" applyFill="1" applyBorder="1" applyProtection="1">
      <protection hidden="1"/>
    </xf>
    <xf numFmtId="171" fontId="20" fillId="0" borderId="31" xfId="0" applyNumberFormat="1" applyFont="1" applyFill="1" applyBorder="1" applyProtection="1">
      <protection hidden="1"/>
    </xf>
    <xf numFmtId="3" fontId="2" fillId="0" borderId="32" xfId="0" applyNumberFormat="1" applyFont="1" applyFill="1" applyBorder="1" applyProtection="1">
      <protection locked="0" hidden="1"/>
    </xf>
    <xf numFmtId="3" fontId="2" fillId="0" borderId="23" xfId="0" applyNumberFormat="1" applyFont="1" applyFill="1" applyBorder="1" applyProtection="1">
      <protection locked="0" hidden="1"/>
    </xf>
    <xf numFmtId="0" fontId="2" fillId="0" borderId="23" xfId="0" applyFont="1" applyFill="1" applyBorder="1" applyProtection="1">
      <protection locked="0" hidden="1"/>
    </xf>
    <xf numFmtId="0" fontId="2" fillId="0" borderId="24" xfId="0" applyFont="1" applyFill="1" applyBorder="1" applyProtection="1">
      <protection locked="0" hidden="1"/>
    </xf>
    <xf numFmtId="0" fontId="6" fillId="0" borderId="0" xfId="0" applyFont="1" applyBorder="1" applyAlignment="1">
      <alignment horizontal="center"/>
    </xf>
  </cellXfs>
  <cellStyles count="15">
    <cellStyle name="Millares" xfId="1" builtinId="3"/>
    <cellStyle name="Millares 2" xfId="9" xr:uid="{774D369F-CA44-4008-A3D4-F1C52EDF1CB9}"/>
    <cellStyle name="Millares 4" xfId="7" xr:uid="{00000000-0005-0000-0000-000001000000}"/>
    <cellStyle name="Millares 4 2" xfId="11" xr:uid="{02D3806F-895A-41A4-A8A3-41144E4E90F9}"/>
    <cellStyle name="Moneda" xfId="2" builtinId="4"/>
    <cellStyle name="Moneda 2" xfId="10" xr:uid="{88B0523E-458A-411F-A319-03597F6F5543}"/>
    <cellStyle name="Normal" xfId="0" builtinId="0"/>
    <cellStyle name="Normal 11 2" xfId="6" xr:uid="{00000000-0005-0000-0000-000004000000}"/>
    <cellStyle name="Normal 2" xfId="12" xr:uid="{DE6D4078-9070-4383-8751-B8772EE6B028}"/>
    <cellStyle name="Normal 9" xfId="5" xr:uid="{00000000-0005-0000-0000-000005000000}"/>
    <cellStyle name="Normal_Documento No. 19 ETM" xfId="14" xr:uid="{ADA3CBC6-FBB7-8E48-9BD2-D1ECD9748EE4}"/>
    <cellStyle name="Normal_Formatosefa" xfId="13" xr:uid="{6BCED48E-D8E7-B047-BB7E-321BBD1BBCA8}"/>
    <cellStyle name="Percent" xfId="8" xr:uid="{00000000-0005-0000-0000-000006000000}"/>
    <cellStyle name="Porcentaje" xfId="3" builtinId="5"/>
    <cellStyle name="Porcentual 2" xfId="4" xr:uid="{00000000-0005-0000-0000-000008000000}"/>
  </cellStyles>
  <dxfs count="0"/>
  <tableStyles count="0" defaultTableStyle="TableStyleMedium2" defaultPivotStyle="PivotStyleLight16"/>
  <colors>
    <mruColors>
      <color rgb="FF99CCFF"/>
      <color rgb="FF6CD1FF"/>
      <color rgb="FF1EA1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663337</xdr:colOff>
      <xdr:row>1</xdr:row>
      <xdr:rowOff>72287</xdr:rowOff>
    </xdr:from>
    <xdr:to>
      <xdr:col>10</xdr:col>
      <xdr:colOff>567355</xdr:colOff>
      <xdr:row>8</xdr:row>
      <xdr:rowOff>57877</xdr:rowOff>
    </xdr:to>
    <xdr:pic>
      <xdr:nvPicPr>
        <xdr:cNvPr id="2" name="Imagen 5">
          <a:extLst>
            <a:ext uri="{FF2B5EF4-FFF2-40B4-BE49-F238E27FC236}">
              <a16:creationId xmlns:a16="http://schemas.microsoft.com/office/drawing/2014/main" id="{EDFF8C5E-0405-BF47-835F-0D0B6D50C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437" y="237387"/>
          <a:ext cx="1250218" cy="1141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25400</xdr:rowOff>
    </xdr:from>
    <xdr:to>
      <xdr:col>3</xdr:col>
      <xdr:colOff>304800</xdr:colOff>
      <xdr:row>4</xdr:row>
      <xdr:rowOff>46037</xdr:rowOff>
    </xdr:to>
    <xdr:pic>
      <xdr:nvPicPr>
        <xdr:cNvPr id="3" name="Imagen 4">
          <a:extLst>
            <a:ext uri="{FF2B5EF4-FFF2-40B4-BE49-F238E27FC236}">
              <a16:creationId xmlns:a16="http://schemas.microsoft.com/office/drawing/2014/main" id="{64518A5F-2DA2-FA41-B9DD-D6BB3EF338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2057400" cy="515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1003300</xdr:colOff>
      <xdr:row>1</xdr:row>
      <xdr:rowOff>50800</xdr:rowOff>
    </xdr:from>
    <xdr:to>
      <xdr:col>9</xdr:col>
      <xdr:colOff>749300</xdr:colOff>
      <xdr:row>5</xdr:row>
      <xdr:rowOff>152400</xdr:rowOff>
    </xdr:to>
    <xdr:pic>
      <xdr:nvPicPr>
        <xdr:cNvPr id="2" name="Imagen 5">
          <a:extLst>
            <a:ext uri="{FF2B5EF4-FFF2-40B4-BE49-F238E27FC236}">
              <a16:creationId xmlns:a16="http://schemas.microsoft.com/office/drawing/2014/main" id="{945AB405-7BEF-AB42-A35A-3A7EE7CBC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11200" y="215900"/>
          <a:ext cx="1079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25400</xdr:colOff>
      <xdr:row>1</xdr:row>
      <xdr:rowOff>0</xdr:rowOff>
    </xdr:from>
    <xdr:to>
      <xdr:col>2</xdr:col>
      <xdr:colOff>2082800</xdr:colOff>
      <xdr:row>3</xdr:row>
      <xdr:rowOff>63500</xdr:rowOff>
    </xdr:to>
    <xdr:pic>
      <xdr:nvPicPr>
        <xdr:cNvPr id="3" name="Imagen 4">
          <a:extLst>
            <a:ext uri="{FF2B5EF4-FFF2-40B4-BE49-F238E27FC236}">
              <a16:creationId xmlns:a16="http://schemas.microsoft.com/office/drawing/2014/main" id="{15D7E6FA-E2FF-F443-B7A2-AFC9E6A933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 y="165100"/>
          <a:ext cx="20574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1003300</xdr:colOff>
      <xdr:row>1</xdr:row>
      <xdr:rowOff>50800</xdr:rowOff>
    </xdr:from>
    <xdr:to>
      <xdr:col>10</xdr:col>
      <xdr:colOff>469900</xdr:colOff>
      <xdr:row>4</xdr:row>
      <xdr:rowOff>152400</xdr:rowOff>
    </xdr:to>
    <xdr:pic>
      <xdr:nvPicPr>
        <xdr:cNvPr id="3" name="Imagen 5">
          <a:extLst>
            <a:ext uri="{FF2B5EF4-FFF2-40B4-BE49-F238E27FC236}">
              <a16:creationId xmlns:a16="http://schemas.microsoft.com/office/drawing/2014/main" id="{C52F97CF-651A-5B4E-B524-F3737C3B5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11200" y="215900"/>
          <a:ext cx="1079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101600</xdr:colOff>
      <xdr:row>1</xdr:row>
      <xdr:rowOff>63500</xdr:rowOff>
    </xdr:from>
    <xdr:to>
      <xdr:col>2</xdr:col>
      <xdr:colOff>1790700</xdr:colOff>
      <xdr:row>4</xdr:row>
      <xdr:rowOff>38100</xdr:rowOff>
    </xdr:to>
    <xdr:pic>
      <xdr:nvPicPr>
        <xdr:cNvPr id="5" name="Imagen 4">
          <a:extLst>
            <a:ext uri="{FF2B5EF4-FFF2-40B4-BE49-F238E27FC236}">
              <a16:creationId xmlns:a16="http://schemas.microsoft.com/office/drawing/2014/main" id="{EC2A7F41-3FB8-8244-B27A-19FE6ADB67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7300" y="2286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584200</xdr:colOff>
      <xdr:row>1</xdr:row>
      <xdr:rowOff>38100</xdr:rowOff>
    </xdr:from>
    <xdr:to>
      <xdr:col>8</xdr:col>
      <xdr:colOff>1295400</xdr:colOff>
      <xdr:row>4</xdr:row>
      <xdr:rowOff>165100</xdr:rowOff>
    </xdr:to>
    <xdr:pic>
      <xdr:nvPicPr>
        <xdr:cNvPr id="6" name="Imagen 5">
          <a:extLst>
            <a:ext uri="{FF2B5EF4-FFF2-40B4-BE49-F238E27FC236}">
              <a16:creationId xmlns:a16="http://schemas.microsoft.com/office/drawing/2014/main" id="{11DCEB68-997A-F043-BF77-2A17DCDA24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865100" y="203200"/>
          <a:ext cx="71120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1384300</xdr:colOff>
      <xdr:row>1</xdr:row>
      <xdr:rowOff>63500</xdr:rowOff>
    </xdr:from>
    <xdr:to>
      <xdr:col>10</xdr:col>
      <xdr:colOff>1104900</xdr:colOff>
      <xdr:row>5</xdr:row>
      <xdr:rowOff>139700</xdr:rowOff>
    </xdr:to>
    <xdr:pic>
      <xdr:nvPicPr>
        <xdr:cNvPr id="3" name="Imagen 5">
          <a:extLst>
            <a:ext uri="{FF2B5EF4-FFF2-40B4-BE49-F238E27FC236}">
              <a16:creationId xmlns:a16="http://schemas.microsoft.com/office/drawing/2014/main" id="{D960D0F7-C4AB-CE42-B640-A30399DBB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63600" y="228600"/>
          <a:ext cx="12954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3</xdr:col>
      <xdr:colOff>72293</xdr:colOff>
      <xdr:row>3</xdr:row>
      <xdr:rowOff>114300</xdr:rowOff>
    </xdr:to>
    <xdr:pic>
      <xdr:nvPicPr>
        <xdr:cNvPr id="4" name="Imagen 4">
          <a:extLst>
            <a:ext uri="{FF2B5EF4-FFF2-40B4-BE49-F238E27FC236}">
              <a16:creationId xmlns:a16="http://schemas.microsoft.com/office/drawing/2014/main" id="{3377C6D7-BA59-1F47-BC4F-0B74858572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165100"/>
          <a:ext cx="20574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459154</xdr:colOff>
      <xdr:row>0</xdr:row>
      <xdr:rowOff>83039</xdr:rowOff>
    </xdr:from>
    <xdr:to>
      <xdr:col>5</xdr:col>
      <xdr:colOff>1568938</xdr:colOff>
      <xdr:row>4</xdr:row>
      <xdr:rowOff>191478</xdr:rowOff>
    </xdr:to>
    <xdr:pic>
      <xdr:nvPicPr>
        <xdr:cNvPr id="3" name="Imagen 5">
          <a:extLst>
            <a:ext uri="{FF2B5EF4-FFF2-40B4-BE49-F238E27FC236}">
              <a16:creationId xmlns:a16="http://schemas.microsoft.com/office/drawing/2014/main" id="{4BF12F42-15A5-F049-B539-8411DB8A8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7616" y="83039"/>
          <a:ext cx="1109784" cy="889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283307</xdr:colOff>
      <xdr:row>1</xdr:row>
      <xdr:rowOff>0</xdr:rowOff>
    </xdr:from>
    <xdr:to>
      <xdr:col>2</xdr:col>
      <xdr:colOff>2057400</xdr:colOff>
      <xdr:row>3</xdr:row>
      <xdr:rowOff>117231</xdr:rowOff>
    </xdr:to>
    <xdr:pic>
      <xdr:nvPicPr>
        <xdr:cNvPr id="4" name="Imagen 4">
          <a:extLst>
            <a:ext uri="{FF2B5EF4-FFF2-40B4-BE49-F238E27FC236}">
              <a16:creationId xmlns:a16="http://schemas.microsoft.com/office/drawing/2014/main" id="{4F240372-DDE4-D242-B403-F5E626A2BF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2538" y="166077"/>
          <a:ext cx="20574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228600</xdr:colOff>
      <xdr:row>0</xdr:row>
      <xdr:rowOff>114300</xdr:rowOff>
    </xdr:from>
    <xdr:to>
      <xdr:col>6</xdr:col>
      <xdr:colOff>1320800</xdr:colOff>
      <xdr:row>4</xdr:row>
      <xdr:rowOff>76200</xdr:rowOff>
    </xdr:to>
    <xdr:pic>
      <xdr:nvPicPr>
        <xdr:cNvPr id="3" name="Imagen 5">
          <a:extLst>
            <a:ext uri="{FF2B5EF4-FFF2-40B4-BE49-F238E27FC236}">
              <a16:creationId xmlns:a16="http://schemas.microsoft.com/office/drawing/2014/main" id="{09FE9C75-6A95-D944-AB2D-37EE723EB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1400" y="114300"/>
          <a:ext cx="10922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0</xdr:row>
      <xdr:rowOff>114300</xdr:rowOff>
    </xdr:from>
    <xdr:to>
      <xdr:col>2</xdr:col>
      <xdr:colOff>1765300</xdr:colOff>
      <xdr:row>2</xdr:row>
      <xdr:rowOff>190500</xdr:rowOff>
    </xdr:to>
    <xdr:pic>
      <xdr:nvPicPr>
        <xdr:cNvPr id="4" name="Imagen 4">
          <a:extLst>
            <a:ext uri="{FF2B5EF4-FFF2-40B4-BE49-F238E27FC236}">
              <a16:creationId xmlns:a16="http://schemas.microsoft.com/office/drawing/2014/main" id="{C895B9D0-4227-5C41-889F-E58525B90C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1900" y="1143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xdr:row>
      <xdr:rowOff>0</xdr:rowOff>
    </xdr:from>
    <xdr:to>
      <xdr:col>9</xdr:col>
      <xdr:colOff>1689100</xdr:colOff>
      <xdr:row>3</xdr:row>
      <xdr:rowOff>12700</xdr:rowOff>
    </xdr:to>
    <xdr:pic>
      <xdr:nvPicPr>
        <xdr:cNvPr id="5" name="Imagen 4">
          <a:extLst>
            <a:ext uri="{FF2B5EF4-FFF2-40B4-BE49-F238E27FC236}">
              <a16:creationId xmlns:a16="http://schemas.microsoft.com/office/drawing/2014/main" id="{0BB92F4D-509B-C540-911A-6D24C98C72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63300" y="1651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139700</xdr:colOff>
      <xdr:row>1</xdr:row>
      <xdr:rowOff>215900</xdr:rowOff>
    </xdr:from>
    <xdr:to>
      <xdr:col>13</xdr:col>
      <xdr:colOff>355600</xdr:colOff>
      <xdr:row>5</xdr:row>
      <xdr:rowOff>165100</xdr:rowOff>
    </xdr:to>
    <xdr:pic>
      <xdr:nvPicPr>
        <xdr:cNvPr id="6" name="Imagen 5">
          <a:extLst>
            <a:ext uri="{FF2B5EF4-FFF2-40B4-BE49-F238E27FC236}">
              <a16:creationId xmlns:a16="http://schemas.microsoft.com/office/drawing/2014/main" id="{F14D1F60-1C5E-CC47-A892-6C506F9EA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11700" y="381000"/>
          <a:ext cx="10922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330200</xdr:colOff>
      <xdr:row>0</xdr:row>
      <xdr:rowOff>25400</xdr:rowOff>
    </xdr:from>
    <xdr:to>
      <xdr:col>5</xdr:col>
      <xdr:colOff>1422400</xdr:colOff>
      <xdr:row>4</xdr:row>
      <xdr:rowOff>12700</xdr:rowOff>
    </xdr:to>
    <xdr:pic>
      <xdr:nvPicPr>
        <xdr:cNvPr id="3" name="Imagen 5">
          <a:extLst>
            <a:ext uri="{FF2B5EF4-FFF2-40B4-BE49-F238E27FC236}">
              <a16:creationId xmlns:a16="http://schemas.microsoft.com/office/drawing/2014/main" id="{B33FDA93-11D2-C74F-9927-623AFB8A0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56500" y="25400"/>
          <a:ext cx="109220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12700</xdr:colOff>
      <xdr:row>1</xdr:row>
      <xdr:rowOff>12700</xdr:rowOff>
    </xdr:from>
    <xdr:to>
      <xdr:col>2</xdr:col>
      <xdr:colOff>1701800</xdr:colOff>
      <xdr:row>3</xdr:row>
      <xdr:rowOff>50800</xdr:rowOff>
    </xdr:to>
    <xdr:pic>
      <xdr:nvPicPr>
        <xdr:cNvPr id="4" name="Imagen 4">
          <a:extLst>
            <a:ext uri="{FF2B5EF4-FFF2-40B4-BE49-F238E27FC236}">
              <a16:creationId xmlns:a16="http://schemas.microsoft.com/office/drawing/2014/main" id="{CD3182C0-8AD5-BD4F-BD53-0ED0049EA3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8400" y="177800"/>
          <a:ext cx="16891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12700</xdr:colOff>
      <xdr:row>1</xdr:row>
      <xdr:rowOff>101600</xdr:rowOff>
    </xdr:from>
    <xdr:to>
      <xdr:col>2</xdr:col>
      <xdr:colOff>1595967</xdr:colOff>
      <xdr:row>4</xdr:row>
      <xdr:rowOff>114300</xdr:rowOff>
    </xdr:to>
    <xdr:pic>
      <xdr:nvPicPr>
        <xdr:cNvPr id="2" name="Imagen 4">
          <a:extLst>
            <a:ext uri="{FF2B5EF4-FFF2-40B4-BE49-F238E27FC236}">
              <a16:creationId xmlns:a16="http://schemas.microsoft.com/office/drawing/2014/main" id="{093F990C-1C58-A442-9895-574B724E04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266700"/>
          <a:ext cx="18034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203200</xdr:colOff>
      <xdr:row>1</xdr:row>
      <xdr:rowOff>152400</xdr:rowOff>
    </xdr:from>
    <xdr:to>
      <xdr:col>5</xdr:col>
      <xdr:colOff>1003300</xdr:colOff>
      <xdr:row>6</xdr:row>
      <xdr:rowOff>38100</xdr:rowOff>
    </xdr:to>
    <xdr:pic>
      <xdr:nvPicPr>
        <xdr:cNvPr id="3" name="Imagen 5">
          <a:extLst>
            <a:ext uri="{FF2B5EF4-FFF2-40B4-BE49-F238E27FC236}">
              <a16:creationId xmlns:a16="http://schemas.microsoft.com/office/drawing/2014/main" id="{06E4364E-0D95-F746-A7AB-67D3E01CC8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8600" y="317500"/>
          <a:ext cx="8001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1117600</xdr:colOff>
      <xdr:row>1</xdr:row>
      <xdr:rowOff>76200</xdr:rowOff>
    </xdr:from>
    <xdr:to>
      <xdr:col>9</xdr:col>
      <xdr:colOff>1066800</xdr:colOff>
      <xdr:row>6</xdr:row>
      <xdr:rowOff>12700</xdr:rowOff>
    </xdr:to>
    <xdr:pic>
      <xdr:nvPicPr>
        <xdr:cNvPr id="3" name="Imagen 5">
          <a:extLst>
            <a:ext uri="{FF2B5EF4-FFF2-40B4-BE49-F238E27FC236}">
              <a16:creationId xmlns:a16="http://schemas.microsoft.com/office/drawing/2014/main" id="{B49D8DBC-F0BD-694E-90E8-F8DFD9580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11100" y="241300"/>
          <a:ext cx="1206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0</xdr:rowOff>
    </xdr:from>
    <xdr:to>
      <xdr:col>2</xdr:col>
      <xdr:colOff>2032000</xdr:colOff>
      <xdr:row>5</xdr:row>
      <xdr:rowOff>114300</xdr:rowOff>
    </xdr:to>
    <xdr:pic>
      <xdr:nvPicPr>
        <xdr:cNvPr id="4" name="Imagen 4">
          <a:extLst>
            <a:ext uri="{FF2B5EF4-FFF2-40B4-BE49-F238E27FC236}">
              <a16:creationId xmlns:a16="http://schemas.microsoft.com/office/drawing/2014/main" id="{25EB4942-1189-CA41-B8CA-22B2C3FE9A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20320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18</xdr:col>
      <xdr:colOff>1117600</xdr:colOff>
      <xdr:row>1</xdr:row>
      <xdr:rowOff>76200</xdr:rowOff>
    </xdr:from>
    <xdr:ext cx="1206500" cy="1028700"/>
    <xdr:pic>
      <xdr:nvPicPr>
        <xdr:cNvPr id="5" name="Imagen 5">
          <a:extLst>
            <a:ext uri="{FF2B5EF4-FFF2-40B4-BE49-F238E27FC236}">
              <a16:creationId xmlns:a16="http://schemas.microsoft.com/office/drawing/2014/main" id="{6C876F12-E91F-0245-80E0-DBB8AE817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11100" y="241300"/>
          <a:ext cx="1206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xdr:row>
      <xdr:rowOff>0</xdr:rowOff>
    </xdr:from>
    <xdr:ext cx="2032000" cy="584200"/>
    <xdr:pic>
      <xdr:nvPicPr>
        <xdr:cNvPr id="6" name="Imagen 4">
          <a:extLst>
            <a:ext uri="{FF2B5EF4-FFF2-40B4-BE49-F238E27FC236}">
              <a16:creationId xmlns:a16="http://schemas.microsoft.com/office/drawing/2014/main" id="{18C9FECA-4576-9046-AC11-C809340069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20320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8</xdr:col>
      <xdr:colOff>38100</xdr:colOff>
      <xdr:row>1</xdr:row>
      <xdr:rowOff>76200</xdr:rowOff>
    </xdr:from>
    <xdr:to>
      <xdr:col>8</xdr:col>
      <xdr:colOff>1130300</xdr:colOff>
      <xdr:row>5</xdr:row>
      <xdr:rowOff>25400</xdr:rowOff>
    </xdr:to>
    <xdr:pic>
      <xdr:nvPicPr>
        <xdr:cNvPr id="3" name="Imagen 5">
          <a:extLst>
            <a:ext uri="{FF2B5EF4-FFF2-40B4-BE49-F238E27FC236}">
              <a16:creationId xmlns:a16="http://schemas.microsoft.com/office/drawing/2014/main" id="{8F60F09F-E27E-F143-A54C-82079B1DB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8400" y="241300"/>
          <a:ext cx="10922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0</xdr:rowOff>
    </xdr:from>
    <xdr:to>
      <xdr:col>2</xdr:col>
      <xdr:colOff>1689100</xdr:colOff>
      <xdr:row>5</xdr:row>
      <xdr:rowOff>88900</xdr:rowOff>
    </xdr:to>
    <xdr:pic>
      <xdr:nvPicPr>
        <xdr:cNvPr id="4" name="Imagen 4">
          <a:extLst>
            <a:ext uri="{FF2B5EF4-FFF2-40B4-BE49-F238E27FC236}">
              <a16:creationId xmlns:a16="http://schemas.microsoft.com/office/drawing/2014/main" id="{9CE618D2-D613-B84D-B099-62C6C92BF0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1181100</xdr:colOff>
      <xdr:row>1</xdr:row>
      <xdr:rowOff>76200</xdr:rowOff>
    </xdr:from>
    <xdr:ext cx="1092200" cy="787400"/>
    <xdr:pic>
      <xdr:nvPicPr>
        <xdr:cNvPr id="5" name="Imagen 5">
          <a:extLst>
            <a:ext uri="{FF2B5EF4-FFF2-40B4-BE49-F238E27FC236}">
              <a16:creationId xmlns:a16="http://schemas.microsoft.com/office/drawing/2014/main" id="{64F1579A-510D-E84A-8965-80D47B1B0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30100" y="241300"/>
          <a:ext cx="10922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xdr:row>
      <xdr:rowOff>0</xdr:rowOff>
    </xdr:from>
    <xdr:ext cx="1689100" cy="469900"/>
    <xdr:pic>
      <xdr:nvPicPr>
        <xdr:cNvPr id="6" name="Imagen 4">
          <a:extLst>
            <a:ext uri="{FF2B5EF4-FFF2-40B4-BE49-F238E27FC236}">
              <a16:creationId xmlns:a16="http://schemas.microsoft.com/office/drawing/2014/main" id="{FFB95DBA-D3CB-4B4E-8C0F-6D4C1C561D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5700" y="6223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10</xdr:col>
      <xdr:colOff>88900</xdr:colOff>
      <xdr:row>2</xdr:row>
      <xdr:rowOff>38100</xdr:rowOff>
    </xdr:from>
    <xdr:to>
      <xdr:col>10</xdr:col>
      <xdr:colOff>1333500</xdr:colOff>
      <xdr:row>7</xdr:row>
      <xdr:rowOff>76200</xdr:rowOff>
    </xdr:to>
    <xdr:pic>
      <xdr:nvPicPr>
        <xdr:cNvPr id="3" name="Imagen 5">
          <a:extLst>
            <a:ext uri="{FF2B5EF4-FFF2-40B4-BE49-F238E27FC236}">
              <a16:creationId xmlns:a16="http://schemas.microsoft.com/office/drawing/2014/main" id="{A6EE51D5-4920-7040-82BF-5E91387BC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43000" y="368300"/>
          <a:ext cx="124460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4</xdr:row>
      <xdr:rowOff>0</xdr:rowOff>
    </xdr:from>
    <xdr:ext cx="1689100" cy="469900"/>
    <xdr:pic>
      <xdr:nvPicPr>
        <xdr:cNvPr id="4" name="Imagen 4">
          <a:extLst>
            <a:ext uri="{FF2B5EF4-FFF2-40B4-BE49-F238E27FC236}">
              <a16:creationId xmlns:a16="http://schemas.microsoft.com/office/drawing/2014/main" id="{4BCFD346-9F97-C94D-9476-E339AD34F1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7874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88900</xdr:colOff>
      <xdr:row>28</xdr:row>
      <xdr:rowOff>38100</xdr:rowOff>
    </xdr:from>
    <xdr:ext cx="1244600" cy="1041400"/>
    <xdr:pic>
      <xdr:nvPicPr>
        <xdr:cNvPr id="5" name="Imagen 5">
          <a:extLst>
            <a:ext uri="{FF2B5EF4-FFF2-40B4-BE49-F238E27FC236}">
              <a16:creationId xmlns:a16="http://schemas.microsoft.com/office/drawing/2014/main" id="{20132587-565D-6C4C-9F6D-06EF43C59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43000" y="368300"/>
          <a:ext cx="124460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30</xdr:row>
      <xdr:rowOff>0</xdr:rowOff>
    </xdr:from>
    <xdr:ext cx="1689100" cy="469900"/>
    <xdr:pic>
      <xdr:nvPicPr>
        <xdr:cNvPr id="6" name="Imagen 4">
          <a:extLst>
            <a:ext uri="{FF2B5EF4-FFF2-40B4-BE49-F238E27FC236}">
              <a16:creationId xmlns:a16="http://schemas.microsoft.com/office/drawing/2014/main" id="{2D22E185-ABBB-A545-A0B4-BF0EAEDF61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7874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1044337</xdr:colOff>
      <xdr:row>3</xdr:row>
      <xdr:rowOff>21487</xdr:rowOff>
    </xdr:from>
    <xdr:to>
      <xdr:col>5</xdr:col>
      <xdr:colOff>164129</xdr:colOff>
      <xdr:row>8</xdr:row>
      <xdr:rowOff>156302</xdr:rowOff>
    </xdr:to>
    <xdr:pic>
      <xdr:nvPicPr>
        <xdr:cNvPr id="2" name="Imagen 5">
          <a:extLst>
            <a:ext uri="{FF2B5EF4-FFF2-40B4-BE49-F238E27FC236}">
              <a16:creationId xmlns:a16="http://schemas.microsoft.com/office/drawing/2014/main" id="{B979AF36-18C0-5F47-997C-AAF46281AC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7799" y="578333"/>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2057400</xdr:colOff>
      <xdr:row>7</xdr:row>
      <xdr:rowOff>25400</xdr:rowOff>
    </xdr:to>
    <xdr:pic>
      <xdr:nvPicPr>
        <xdr:cNvPr id="3" name="Imagen 4">
          <a:extLst>
            <a:ext uri="{FF2B5EF4-FFF2-40B4-BE49-F238E27FC236}">
              <a16:creationId xmlns:a16="http://schemas.microsoft.com/office/drawing/2014/main" id="{F6BB1050-4F1E-F143-BD31-7C6C7DD89F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20574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76200</xdr:colOff>
      <xdr:row>1</xdr:row>
      <xdr:rowOff>63500</xdr:rowOff>
    </xdr:from>
    <xdr:to>
      <xdr:col>2</xdr:col>
      <xdr:colOff>1778000</xdr:colOff>
      <xdr:row>4</xdr:row>
      <xdr:rowOff>50800</xdr:rowOff>
    </xdr:to>
    <xdr:pic>
      <xdr:nvPicPr>
        <xdr:cNvPr id="4" name="Imagen 4">
          <a:extLst>
            <a:ext uri="{FF2B5EF4-FFF2-40B4-BE49-F238E27FC236}">
              <a16:creationId xmlns:a16="http://schemas.microsoft.com/office/drawing/2014/main" id="{816A936C-9861-434C-B799-AEBA3042D4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1900" y="228600"/>
          <a:ext cx="17018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1485900</xdr:colOff>
      <xdr:row>1</xdr:row>
      <xdr:rowOff>101600</xdr:rowOff>
    </xdr:from>
    <xdr:to>
      <xdr:col>6</xdr:col>
      <xdr:colOff>355600</xdr:colOff>
      <xdr:row>5</xdr:row>
      <xdr:rowOff>50800</xdr:rowOff>
    </xdr:to>
    <xdr:pic>
      <xdr:nvPicPr>
        <xdr:cNvPr id="5" name="Imagen 5">
          <a:extLst>
            <a:ext uri="{FF2B5EF4-FFF2-40B4-BE49-F238E27FC236}">
              <a16:creationId xmlns:a16="http://schemas.microsoft.com/office/drawing/2014/main" id="{076958F3-1E31-9F4B-83D2-D78234053D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3700" y="266700"/>
          <a:ext cx="7239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76200</xdr:colOff>
      <xdr:row>1</xdr:row>
      <xdr:rowOff>63500</xdr:rowOff>
    </xdr:from>
    <xdr:ext cx="1701800" cy="609600"/>
    <xdr:pic>
      <xdr:nvPicPr>
        <xdr:cNvPr id="6" name="Imagen 4">
          <a:extLst>
            <a:ext uri="{FF2B5EF4-FFF2-40B4-BE49-F238E27FC236}">
              <a16:creationId xmlns:a16="http://schemas.microsoft.com/office/drawing/2014/main" id="{17B4444F-2581-CA44-BAE2-5FF1F37218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1900" y="228600"/>
          <a:ext cx="1701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1485900</xdr:colOff>
      <xdr:row>1</xdr:row>
      <xdr:rowOff>101600</xdr:rowOff>
    </xdr:from>
    <xdr:ext cx="723900" cy="749300"/>
    <xdr:pic>
      <xdr:nvPicPr>
        <xdr:cNvPr id="7" name="Imagen 5">
          <a:extLst>
            <a:ext uri="{FF2B5EF4-FFF2-40B4-BE49-F238E27FC236}">
              <a16:creationId xmlns:a16="http://schemas.microsoft.com/office/drawing/2014/main" id="{41A3CB4D-B9A2-064C-86B7-4F691C1075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3700" y="266700"/>
          <a:ext cx="7239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5</xdr:col>
      <xdr:colOff>635000</xdr:colOff>
      <xdr:row>3</xdr:row>
      <xdr:rowOff>38100</xdr:rowOff>
    </xdr:from>
    <xdr:to>
      <xdr:col>5</xdr:col>
      <xdr:colOff>1727200</xdr:colOff>
      <xdr:row>7</xdr:row>
      <xdr:rowOff>114300</xdr:rowOff>
    </xdr:to>
    <xdr:pic>
      <xdr:nvPicPr>
        <xdr:cNvPr id="3" name="Imagen 5">
          <a:extLst>
            <a:ext uri="{FF2B5EF4-FFF2-40B4-BE49-F238E27FC236}">
              <a16:creationId xmlns:a16="http://schemas.microsoft.com/office/drawing/2014/main" id="{A07BC9F0-A145-8C45-A771-0F9FDFCE2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6600" y="660400"/>
          <a:ext cx="109220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xdr:row>
      <xdr:rowOff>0</xdr:rowOff>
    </xdr:from>
    <xdr:ext cx="2032000" cy="584200"/>
    <xdr:pic>
      <xdr:nvPicPr>
        <xdr:cNvPr id="4" name="Imagen 4">
          <a:extLst>
            <a:ext uri="{FF2B5EF4-FFF2-40B4-BE49-F238E27FC236}">
              <a16:creationId xmlns:a16="http://schemas.microsoft.com/office/drawing/2014/main" id="{AEB52C6C-BC68-C84F-89EF-FBADCFCBA2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20320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xdr:row>
      <xdr:rowOff>114300</xdr:rowOff>
    </xdr:from>
    <xdr:ext cx="1092200" cy="774700"/>
    <xdr:pic>
      <xdr:nvPicPr>
        <xdr:cNvPr id="5" name="Imagen 5">
          <a:extLst>
            <a:ext uri="{FF2B5EF4-FFF2-40B4-BE49-F238E27FC236}">
              <a16:creationId xmlns:a16="http://schemas.microsoft.com/office/drawing/2014/main" id="{E7F84D6C-F934-3C49-91CD-CB68FF5B0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70500" y="736600"/>
          <a:ext cx="109220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xdr:row>
      <xdr:rowOff>0</xdr:rowOff>
    </xdr:from>
    <xdr:ext cx="2032000" cy="584200"/>
    <xdr:pic>
      <xdr:nvPicPr>
        <xdr:cNvPr id="6" name="Imagen 4">
          <a:extLst>
            <a:ext uri="{FF2B5EF4-FFF2-40B4-BE49-F238E27FC236}">
              <a16:creationId xmlns:a16="http://schemas.microsoft.com/office/drawing/2014/main" id="{218C9123-38D1-6A4E-AE45-DD9C490451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20320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342900</xdr:colOff>
      <xdr:row>9</xdr:row>
      <xdr:rowOff>152400</xdr:rowOff>
    </xdr:from>
    <xdr:to>
      <xdr:col>3</xdr:col>
      <xdr:colOff>76200</xdr:colOff>
      <xdr:row>13</xdr:row>
      <xdr:rowOff>15631</xdr:rowOff>
    </xdr:to>
    <xdr:pic>
      <xdr:nvPicPr>
        <xdr:cNvPr id="2" name="Imagen 4">
          <a:extLst>
            <a:ext uri="{FF2B5EF4-FFF2-40B4-BE49-F238E27FC236}">
              <a16:creationId xmlns:a16="http://schemas.microsoft.com/office/drawing/2014/main" id="{419C1388-4359-DF4E-96FF-2AA80A3EF0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16383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xdr:row>
      <xdr:rowOff>101600</xdr:rowOff>
    </xdr:from>
    <xdr:to>
      <xdr:col>2</xdr:col>
      <xdr:colOff>484554</xdr:colOff>
      <xdr:row>8</xdr:row>
      <xdr:rowOff>132862</xdr:rowOff>
    </xdr:to>
    <xdr:pic>
      <xdr:nvPicPr>
        <xdr:cNvPr id="3" name="Imagen 5">
          <a:extLst>
            <a:ext uri="{FF2B5EF4-FFF2-40B4-BE49-F238E27FC236}">
              <a16:creationId xmlns:a16="http://schemas.microsoft.com/office/drawing/2014/main" id="{B211CC45-538D-574C-8C46-858B91FBB5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431800"/>
          <a:ext cx="1259254" cy="1021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152400</xdr:colOff>
      <xdr:row>2</xdr:row>
      <xdr:rowOff>211786</xdr:rowOff>
    </xdr:from>
    <xdr:to>
      <xdr:col>2</xdr:col>
      <xdr:colOff>259862</xdr:colOff>
      <xdr:row>6</xdr:row>
      <xdr:rowOff>25400</xdr:rowOff>
    </xdr:to>
    <xdr:pic>
      <xdr:nvPicPr>
        <xdr:cNvPr id="2" name="Imagen 4">
          <a:extLst>
            <a:ext uri="{FF2B5EF4-FFF2-40B4-BE49-F238E27FC236}">
              <a16:creationId xmlns:a16="http://schemas.microsoft.com/office/drawing/2014/main" id="{F4D25437-770D-F148-B185-7A6BD73DE9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0400" y="541986"/>
          <a:ext cx="1422400" cy="601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2</xdr:row>
      <xdr:rowOff>215900</xdr:rowOff>
    </xdr:from>
    <xdr:to>
      <xdr:col>7</xdr:col>
      <xdr:colOff>1</xdr:colOff>
      <xdr:row>8</xdr:row>
      <xdr:rowOff>63500</xdr:rowOff>
    </xdr:to>
    <xdr:pic>
      <xdr:nvPicPr>
        <xdr:cNvPr id="3" name="Imagen 5">
          <a:extLst>
            <a:ext uri="{FF2B5EF4-FFF2-40B4-BE49-F238E27FC236}">
              <a16:creationId xmlns:a16="http://schemas.microsoft.com/office/drawing/2014/main" id="{ADB76C26-519C-734F-976C-EDD372F809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9800" y="546100"/>
          <a:ext cx="800100" cy="96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342900</xdr:colOff>
      <xdr:row>8</xdr:row>
      <xdr:rowOff>152400</xdr:rowOff>
    </xdr:from>
    <xdr:to>
      <xdr:col>2</xdr:col>
      <xdr:colOff>2006600</xdr:colOff>
      <xdr:row>12</xdr:row>
      <xdr:rowOff>15631</xdr:rowOff>
    </xdr:to>
    <xdr:pic>
      <xdr:nvPicPr>
        <xdr:cNvPr id="2" name="Imagen 4">
          <a:extLst>
            <a:ext uri="{FF2B5EF4-FFF2-40B4-BE49-F238E27FC236}">
              <a16:creationId xmlns:a16="http://schemas.microsoft.com/office/drawing/2014/main" id="{68E406E6-F5BC-6549-9A70-817D01F2B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8800" y="14732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xdr:row>
      <xdr:rowOff>101600</xdr:rowOff>
    </xdr:from>
    <xdr:to>
      <xdr:col>2</xdr:col>
      <xdr:colOff>1335454</xdr:colOff>
      <xdr:row>7</xdr:row>
      <xdr:rowOff>134815</xdr:rowOff>
    </xdr:to>
    <xdr:pic>
      <xdr:nvPicPr>
        <xdr:cNvPr id="3" name="Imagen 5">
          <a:extLst>
            <a:ext uri="{FF2B5EF4-FFF2-40B4-BE49-F238E27FC236}">
              <a16:creationId xmlns:a16="http://schemas.microsoft.com/office/drawing/2014/main" id="{3AB9554A-7431-214A-ADA7-4800BD3AC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2667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1259254</xdr:colOff>
      <xdr:row>8</xdr:row>
      <xdr:rowOff>33215</xdr:rowOff>
    </xdr:to>
    <xdr:pic>
      <xdr:nvPicPr>
        <xdr:cNvPr id="2" name="Imagen 5">
          <a:extLst>
            <a:ext uri="{FF2B5EF4-FFF2-40B4-BE49-F238E27FC236}">
              <a16:creationId xmlns:a16="http://schemas.microsoft.com/office/drawing/2014/main" id="{52C78AFF-AB25-554B-965F-6B1407E7B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 y="3302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152400</xdr:rowOff>
    </xdr:from>
    <xdr:to>
      <xdr:col>1</xdr:col>
      <xdr:colOff>2057400</xdr:colOff>
      <xdr:row>13</xdr:row>
      <xdr:rowOff>15631</xdr:rowOff>
    </xdr:to>
    <xdr:pic>
      <xdr:nvPicPr>
        <xdr:cNvPr id="3" name="Imagen 4">
          <a:extLst>
            <a:ext uri="{FF2B5EF4-FFF2-40B4-BE49-F238E27FC236}">
              <a16:creationId xmlns:a16="http://schemas.microsoft.com/office/drawing/2014/main" id="{06E61929-B689-3D47-9156-5149FF198A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0" y="16383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342900</xdr:colOff>
      <xdr:row>12</xdr:row>
      <xdr:rowOff>152400</xdr:rowOff>
    </xdr:from>
    <xdr:to>
      <xdr:col>3</xdr:col>
      <xdr:colOff>610755</xdr:colOff>
      <xdr:row>16</xdr:row>
      <xdr:rowOff>71049</xdr:rowOff>
    </xdr:to>
    <xdr:pic>
      <xdr:nvPicPr>
        <xdr:cNvPr id="2" name="Imagen 4">
          <a:extLst>
            <a:ext uri="{FF2B5EF4-FFF2-40B4-BE49-F238E27FC236}">
              <a16:creationId xmlns:a16="http://schemas.microsoft.com/office/drawing/2014/main" id="{BA4A1B1F-B354-A24E-91C4-961FDC0D2E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8800" y="14732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5</xdr:row>
      <xdr:rowOff>101600</xdr:rowOff>
    </xdr:from>
    <xdr:to>
      <xdr:col>2</xdr:col>
      <xdr:colOff>802054</xdr:colOff>
      <xdr:row>11</xdr:row>
      <xdr:rowOff>134815</xdr:rowOff>
    </xdr:to>
    <xdr:pic>
      <xdr:nvPicPr>
        <xdr:cNvPr id="3" name="Imagen 5">
          <a:extLst>
            <a:ext uri="{FF2B5EF4-FFF2-40B4-BE49-F238E27FC236}">
              <a16:creationId xmlns:a16="http://schemas.microsoft.com/office/drawing/2014/main" id="{DECF41A1-2CC0-EE44-9222-E1C987C7A3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2667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342900</xdr:colOff>
      <xdr:row>12</xdr:row>
      <xdr:rowOff>152400</xdr:rowOff>
    </xdr:from>
    <xdr:ext cx="2057400" cy="565195"/>
    <xdr:pic>
      <xdr:nvPicPr>
        <xdr:cNvPr id="4" name="Imagen 4">
          <a:extLst>
            <a:ext uri="{FF2B5EF4-FFF2-40B4-BE49-F238E27FC236}">
              <a16:creationId xmlns:a16="http://schemas.microsoft.com/office/drawing/2014/main" id="{079AB0C0-DFA4-4B47-94FB-E6569E7787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2092036"/>
          <a:ext cx="2057400" cy="565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76200</xdr:colOff>
      <xdr:row>5</xdr:row>
      <xdr:rowOff>101600</xdr:rowOff>
    </xdr:from>
    <xdr:ext cx="1256945" cy="1003033"/>
    <xdr:pic>
      <xdr:nvPicPr>
        <xdr:cNvPr id="5" name="Imagen 5">
          <a:extLst>
            <a:ext uri="{FF2B5EF4-FFF2-40B4-BE49-F238E27FC236}">
              <a16:creationId xmlns:a16="http://schemas.microsoft.com/office/drawing/2014/main" id="{82FC87E9-7FCE-8842-B8E9-9F5BCF31FA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564" y="909782"/>
          <a:ext cx="1256945" cy="100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342900</xdr:colOff>
      <xdr:row>12</xdr:row>
      <xdr:rowOff>152400</xdr:rowOff>
    </xdr:from>
    <xdr:to>
      <xdr:col>3</xdr:col>
      <xdr:colOff>609600</xdr:colOff>
      <xdr:row>16</xdr:row>
      <xdr:rowOff>15631</xdr:rowOff>
    </xdr:to>
    <xdr:pic>
      <xdr:nvPicPr>
        <xdr:cNvPr id="2" name="Imagen 4">
          <a:extLst>
            <a:ext uri="{FF2B5EF4-FFF2-40B4-BE49-F238E27FC236}">
              <a16:creationId xmlns:a16="http://schemas.microsoft.com/office/drawing/2014/main" id="{04867343-0084-DF42-B181-3E95D9BD28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21336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5</xdr:row>
      <xdr:rowOff>101600</xdr:rowOff>
    </xdr:from>
    <xdr:to>
      <xdr:col>2</xdr:col>
      <xdr:colOff>802054</xdr:colOff>
      <xdr:row>11</xdr:row>
      <xdr:rowOff>134815</xdr:rowOff>
    </xdr:to>
    <xdr:pic>
      <xdr:nvPicPr>
        <xdr:cNvPr id="3" name="Imagen 5">
          <a:extLst>
            <a:ext uri="{FF2B5EF4-FFF2-40B4-BE49-F238E27FC236}">
              <a16:creationId xmlns:a16="http://schemas.microsoft.com/office/drawing/2014/main" id="{E2F3B711-948D-604F-BF71-ABB6114AB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100" y="9271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342900</xdr:colOff>
      <xdr:row>12</xdr:row>
      <xdr:rowOff>152400</xdr:rowOff>
    </xdr:from>
    <xdr:ext cx="2057400" cy="523631"/>
    <xdr:pic>
      <xdr:nvPicPr>
        <xdr:cNvPr id="4" name="Imagen 4">
          <a:extLst>
            <a:ext uri="{FF2B5EF4-FFF2-40B4-BE49-F238E27FC236}">
              <a16:creationId xmlns:a16="http://schemas.microsoft.com/office/drawing/2014/main" id="{D4B69733-B83A-E24C-8A2B-E659C28646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21336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76200</xdr:colOff>
      <xdr:row>5</xdr:row>
      <xdr:rowOff>101600</xdr:rowOff>
    </xdr:from>
    <xdr:ext cx="1259254" cy="1023815"/>
    <xdr:pic>
      <xdr:nvPicPr>
        <xdr:cNvPr id="5" name="Imagen 5">
          <a:extLst>
            <a:ext uri="{FF2B5EF4-FFF2-40B4-BE49-F238E27FC236}">
              <a16:creationId xmlns:a16="http://schemas.microsoft.com/office/drawing/2014/main" id="{6107B70D-3734-3845-803A-82D1BB377B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100" y="9271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342900</xdr:colOff>
      <xdr:row>9</xdr:row>
      <xdr:rowOff>152400</xdr:rowOff>
    </xdr:from>
    <xdr:to>
      <xdr:col>3</xdr:col>
      <xdr:colOff>38100</xdr:colOff>
      <xdr:row>13</xdr:row>
      <xdr:rowOff>15631</xdr:rowOff>
    </xdr:to>
    <xdr:pic>
      <xdr:nvPicPr>
        <xdr:cNvPr id="4" name="Imagen 4">
          <a:extLst>
            <a:ext uri="{FF2B5EF4-FFF2-40B4-BE49-F238E27FC236}">
              <a16:creationId xmlns:a16="http://schemas.microsoft.com/office/drawing/2014/main" id="{B3AA4C23-DD3E-F542-8E36-69F0621178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21336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xdr:row>
      <xdr:rowOff>101600</xdr:rowOff>
    </xdr:from>
    <xdr:to>
      <xdr:col>2</xdr:col>
      <xdr:colOff>522654</xdr:colOff>
      <xdr:row>8</xdr:row>
      <xdr:rowOff>132862</xdr:rowOff>
    </xdr:to>
    <xdr:pic>
      <xdr:nvPicPr>
        <xdr:cNvPr id="5" name="Imagen 5">
          <a:extLst>
            <a:ext uri="{FF2B5EF4-FFF2-40B4-BE49-F238E27FC236}">
              <a16:creationId xmlns:a16="http://schemas.microsoft.com/office/drawing/2014/main" id="{35CA8850-6C45-7445-81CF-F0194C6AEA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100" y="9271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247650</xdr:colOff>
      <xdr:row>10</xdr:row>
      <xdr:rowOff>9525</xdr:rowOff>
    </xdr:from>
    <xdr:ext cx="2060575" cy="498231"/>
    <xdr:pic>
      <xdr:nvPicPr>
        <xdr:cNvPr id="6" name="Imagen 4">
          <a:extLst>
            <a:ext uri="{FF2B5EF4-FFF2-40B4-BE49-F238E27FC236}">
              <a16:creationId xmlns:a16="http://schemas.microsoft.com/office/drawing/2014/main" id="{8D38A7FC-3A18-2B49-8CF9-B01B430DAA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6900" y="1597025"/>
          <a:ext cx="2060575" cy="49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107950</xdr:colOff>
      <xdr:row>2</xdr:row>
      <xdr:rowOff>133350</xdr:rowOff>
    </xdr:from>
    <xdr:ext cx="1256079" cy="983762"/>
    <xdr:pic>
      <xdr:nvPicPr>
        <xdr:cNvPr id="7" name="Imagen 5">
          <a:extLst>
            <a:ext uri="{FF2B5EF4-FFF2-40B4-BE49-F238E27FC236}">
              <a16:creationId xmlns:a16="http://schemas.microsoft.com/office/drawing/2014/main" id="{A5FFC86C-672A-6D40-AA26-32DF98F16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450850"/>
          <a:ext cx="1256079" cy="983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342900</xdr:colOff>
      <xdr:row>9</xdr:row>
      <xdr:rowOff>152400</xdr:rowOff>
    </xdr:from>
    <xdr:to>
      <xdr:col>3</xdr:col>
      <xdr:colOff>275936</xdr:colOff>
      <xdr:row>13</xdr:row>
      <xdr:rowOff>29485</xdr:rowOff>
    </xdr:to>
    <xdr:pic>
      <xdr:nvPicPr>
        <xdr:cNvPr id="2" name="Imagen 4">
          <a:extLst>
            <a:ext uri="{FF2B5EF4-FFF2-40B4-BE49-F238E27FC236}">
              <a16:creationId xmlns:a16="http://schemas.microsoft.com/office/drawing/2014/main" id="{7CFE94A8-ED2D-9848-84A2-8A39949947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16383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xdr:row>
      <xdr:rowOff>101600</xdr:rowOff>
    </xdr:from>
    <xdr:to>
      <xdr:col>2</xdr:col>
      <xdr:colOff>527272</xdr:colOff>
      <xdr:row>8</xdr:row>
      <xdr:rowOff>153644</xdr:rowOff>
    </xdr:to>
    <xdr:pic>
      <xdr:nvPicPr>
        <xdr:cNvPr id="3" name="Imagen 5">
          <a:extLst>
            <a:ext uri="{FF2B5EF4-FFF2-40B4-BE49-F238E27FC236}">
              <a16:creationId xmlns:a16="http://schemas.microsoft.com/office/drawing/2014/main" id="{14E88ED7-835C-444A-872A-93A5B66827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431800"/>
          <a:ext cx="1259254" cy="1021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342900</xdr:colOff>
      <xdr:row>9</xdr:row>
      <xdr:rowOff>152400</xdr:rowOff>
    </xdr:from>
    <xdr:ext cx="2060286" cy="512085"/>
    <xdr:pic>
      <xdr:nvPicPr>
        <xdr:cNvPr id="4" name="Imagen 4">
          <a:extLst>
            <a:ext uri="{FF2B5EF4-FFF2-40B4-BE49-F238E27FC236}">
              <a16:creationId xmlns:a16="http://schemas.microsoft.com/office/drawing/2014/main" id="{A258154C-8B30-1743-8987-5CBE00FD76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1581150"/>
          <a:ext cx="2060286" cy="51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76200</xdr:colOff>
      <xdr:row>2</xdr:row>
      <xdr:rowOff>101600</xdr:rowOff>
    </xdr:from>
    <xdr:ext cx="1260697" cy="1004544"/>
    <xdr:pic>
      <xdr:nvPicPr>
        <xdr:cNvPr id="5" name="Imagen 5">
          <a:extLst>
            <a:ext uri="{FF2B5EF4-FFF2-40B4-BE49-F238E27FC236}">
              <a16:creationId xmlns:a16="http://schemas.microsoft.com/office/drawing/2014/main" id="{979871EA-9E44-6C45-87B2-229766AF38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419100"/>
          <a:ext cx="1260697" cy="1004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342900</xdr:colOff>
      <xdr:row>12</xdr:row>
      <xdr:rowOff>152400</xdr:rowOff>
    </xdr:from>
    <xdr:to>
      <xdr:col>2</xdr:col>
      <xdr:colOff>2053167</xdr:colOff>
      <xdr:row>16</xdr:row>
      <xdr:rowOff>1954</xdr:rowOff>
    </xdr:to>
    <xdr:pic>
      <xdr:nvPicPr>
        <xdr:cNvPr id="7" name="Imagen 4">
          <a:extLst>
            <a:ext uri="{FF2B5EF4-FFF2-40B4-BE49-F238E27FC236}">
              <a16:creationId xmlns:a16="http://schemas.microsoft.com/office/drawing/2014/main" id="{45AF618F-2C70-5B4D-B07A-2B63BE5263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16383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xdr:row>
      <xdr:rowOff>101600</xdr:rowOff>
    </xdr:from>
    <xdr:to>
      <xdr:col>2</xdr:col>
      <xdr:colOff>1335454</xdr:colOff>
      <xdr:row>11</xdr:row>
      <xdr:rowOff>107462</xdr:rowOff>
    </xdr:to>
    <xdr:pic>
      <xdr:nvPicPr>
        <xdr:cNvPr id="8" name="Imagen 5">
          <a:extLst>
            <a:ext uri="{FF2B5EF4-FFF2-40B4-BE49-F238E27FC236}">
              <a16:creationId xmlns:a16="http://schemas.microsoft.com/office/drawing/2014/main" id="{A06AD034-D3F4-A144-8BD1-82037D0FD1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431800"/>
          <a:ext cx="1259254" cy="1021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Rangel/Local%20Settings/Temporary%20Internet%20Files/OLK7/PRESUP-Rey-2005-al%2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Projects/Chihuahua%20(2)/508-Delicias%20WWTP/01%20Internal%20Approval%20and%20Processes/06%20Internal%20Financial%20Analysis/01%20Modelo%20Financiero/Garant&#237;a%20Edo%20Chi/CHIH%20Analisis%20FGP%20Mar%202015%20Vs%20Ts%20Delicias%20BO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Projects/Analysis%20Project%20Development/Databases/RFP-SHCP/RFP%200.136%25%20Data%20Bas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ICE/Adminis/Contab/IMPUESTOS/2011/CCF/CCF%20A%20DICIEMBRE%20MEX/CAR%20CCF%20Y%20ACT%20RES%2012-11%20ME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rojects/Tamaulipas/Nuevo%20Laredo/Storm%20Sewage/Board%20final%20documents/Proyecciones%20Nuevo%20Laredo%20Final%200116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rojects/Sonora/Nogales/Water/Project%20Development/Financial%20Analysis%20BEIF-Loan/Nogales%20-%20Modelo%20Financiero%20V7-210504.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Libro%20Inici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aul/Paul/JMAS%20Juarez/Proyecciones%20JMAS%2020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Projects/Analysis%20Project%20Development/Databases/ESTADOS/SONORA/Hermosillo/Hermosillo%20Projections%20AQ%20Project%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NADB/MODELOS%20FINANCIEROS/MODELOS%20PRUEBA/Modelo%20Tabla%20Amortizaci&#243;n%20final%20Diana%20Solorio.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rcarreon/Documents/Bot/Chihuahua/Modelo/MF%202a%20Ronda/MF%202020.06/MF%20Interno/MF%20Oferta%20con%20tasas%20Nadbank/MF%20Ch%20V02%202020.06.03%20Int%20NB%202020.06%20inicio%20sep%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carreteras%20federales/Supervisi&#243;n%20de%20Lib.%20Perote/Forma%20E-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Choapas%20ll/INFMENSU/LIBROS~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Projects/Baja%20California/Tijuana/Tijuana%203%20Paving%20-%20CEMEX%20(PIRE)/Project%20Development/Financial%20Analysis/Serie%20B/Financial%20Analysis%20Tijuana-CEMEX%20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Projects/Analysis%20Project%20Development/Databases/ESTADOS/BAJA%20CALIFORNIA/MUNICIPIOS%20BAJA%20CALIFORNIA/Mexicali/Modelo%20Financiero/Mexicali%20Projections%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Projects/Tamaulipas/Nuevo%20Laredo/$350m%20Connectors/Financial%20Analysis/Analisis%20Financier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omunes/C&amp;F/An&#225;lisis%20Inversi&#243;n/Nacional_Restore/2017/Otros/Proyecto%20Azteca/Valuation/BOT's%20-%20Stand%20Alone/ARTE/Rev.%20M&amp;A%20-%20DB508%20ARTE%20V2017-03-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APTOP1/Veracruz%20Zona%20II/Mis%20documentos/TRAMO%201/Ficha%20Gener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carreon/Documents/Bot/Venta/DB508%20TARSA%20Actua%20Mayo%202018%20Valuaci&#243;n%20V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OT/VISEE%20BOT/VISSE%202017/DB%20503%20CAR/DB503%20CAR%20V2017-08-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Projects/Tamaulipas/Nuevo%20Laredo/$350m%20Connectors/Financial%20Analysis/Proyecciones%20del%20Municipio%20de%20Nuevo%20Laredo.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AR/GESQUEDA/Degremont%20Yves/TAPSA/MOD%20TARIFAS%20T2%20Y%20T3%20(2006)/Mod%20T2/T2%202&#176;%20Y%203&#186;%20CONV%20MOD%20%20%202007.05.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r-SM"/>
      <sheetName val="Usuarios"/>
      <sheetName val="Estr-Tar (2)"/>
      <sheetName val="Estr-Tar-NADB"/>
      <sheetName val="Tar2004-2010"/>
      <sheetName val="Efectivo"/>
      <sheetName val="Prog-Inv-PIA"/>
      <sheetName val="Credito-Bancarios"/>
      <sheetName val="EGRESOS-2005"/>
      <sheetName val="ICE-2004"/>
      <sheetName val="Estadistica"/>
      <sheetName val="Tarifa-2004-2005"/>
      <sheetName val="Fact"/>
      <sheetName val="Pasivos"/>
      <sheetName val="InverRP-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FGP Chih 05- Sep14"/>
      <sheetName val="LCR"/>
      <sheetName val="Inputs"/>
    </sheetNames>
    <sheetDataSet>
      <sheetData sheetId="0">
        <row r="26">
          <cell r="C26">
            <v>0</v>
          </cell>
        </row>
      </sheetData>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articipaciones"/>
      <sheetName val="Original"/>
      <sheetName val="Adjustments"/>
    </sheetNames>
    <sheetDataSet>
      <sheetData sheetId="0" refreshError="1"/>
      <sheetData sheetId="1">
        <row r="4">
          <cell r="D4">
            <v>37622</v>
          </cell>
          <cell r="E4">
            <v>0</v>
          </cell>
          <cell r="F4">
            <v>0</v>
          </cell>
        </row>
        <row r="5">
          <cell r="D5">
            <v>37653</v>
          </cell>
          <cell r="E5">
            <v>0</v>
          </cell>
          <cell r="F5">
            <v>0</v>
          </cell>
        </row>
        <row r="6">
          <cell r="D6">
            <v>37681</v>
          </cell>
          <cell r="E6">
            <v>0</v>
          </cell>
          <cell r="F6">
            <v>0</v>
          </cell>
        </row>
        <row r="7">
          <cell r="D7">
            <v>37712</v>
          </cell>
          <cell r="E7">
            <v>0</v>
          </cell>
          <cell r="F7">
            <v>0</v>
          </cell>
        </row>
        <row r="8">
          <cell r="D8">
            <v>37742</v>
          </cell>
          <cell r="E8">
            <v>0</v>
          </cell>
          <cell r="F8">
            <v>0</v>
          </cell>
        </row>
        <row r="9">
          <cell r="D9">
            <v>37773</v>
          </cell>
          <cell r="E9">
            <v>0</v>
          </cell>
          <cell r="F9">
            <v>0</v>
          </cell>
        </row>
        <row r="10">
          <cell r="D10">
            <v>37803</v>
          </cell>
          <cell r="E10">
            <v>0</v>
          </cell>
          <cell r="F10">
            <v>0</v>
          </cell>
        </row>
        <row r="11">
          <cell r="D11">
            <v>37834</v>
          </cell>
          <cell r="E11">
            <v>0</v>
          </cell>
          <cell r="F11">
            <v>0</v>
          </cell>
        </row>
        <row r="12">
          <cell r="D12">
            <v>37865</v>
          </cell>
          <cell r="E12">
            <v>0</v>
          </cell>
          <cell r="F12">
            <v>0</v>
          </cell>
        </row>
        <row r="13">
          <cell r="D13">
            <v>37895</v>
          </cell>
          <cell r="E13">
            <v>0</v>
          </cell>
          <cell r="F13">
            <v>0</v>
          </cell>
        </row>
        <row r="14">
          <cell r="D14">
            <v>37926</v>
          </cell>
          <cell r="E14">
            <v>0</v>
          </cell>
          <cell r="F14">
            <v>0</v>
          </cell>
        </row>
        <row r="15">
          <cell r="D15">
            <v>37956</v>
          </cell>
          <cell r="E15">
            <v>0</v>
          </cell>
          <cell r="F15">
            <v>0</v>
          </cell>
        </row>
        <row r="16">
          <cell r="D16" t="str">
            <v>Total 2003</v>
          </cell>
          <cell r="E16">
            <v>0</v>
          </cell>
          <cell r="F16">
            <v>0</v>
          </cell>
        </row>
        <row r="17">
          <cell r="D17">
            <v>37987</v>
          </cell>
          <cell r="E17">
            <v>86357</v>
          </cell>
          <cell r="F17">
            <v>1493704</v>
          </cell>
        </row>
        <row r="18">
          <cell r="D18">
            <v>38018</v>
          </cell>
          <cell r="E18">
            <v>108822</v>
          </cell>
          <cell r="F18">
            <v>1882288</v>
          </cell>
        </row>
        <row r="19">
          <cell r="D19">
            <v>38047</v>
          </cell>
          <cell r="E19">
            <v>83245</v>
          </cell>
          <cell r="F19">
            <v>1439888</v>
          </cell>
        </row>
        <row r="20">
          <cell r="D20">
            <v>38078</v>
          </cell>
          <cell r="E20">
            <v>96959</v>
          </cell>
          <cell r="F20">
            <v>1677082</v>
          </cell>
        </row>
        <row r="21">
          <cell r="D21">
            <v>38108</v>
          </cell>
          <cell r="E21">
            <v>105929</v>
          </cell>
          <cell r="F21">
            <v>1832238</v>
          </cell>
        </row>
        <row r="22">
          <cell r="D22">
            <v>38139</v>
          </cell>
          <cell r="E22">
            <v>82165</v>
          </cell>
          <cell r="F22">
            <v>1472963</v>
          </cell>
        </row>
        <row r="23">
          <cell r="D23">
            <v>38169</v>
          </cell>
          <cell r="E23">
            <v>81107</v>
          </cell>
          <cell r="F23">
            <v>1454012</v>
          </cell>
        </row>
        <row r="24">
          <cell r="D24">
            <v>38200</v>
          </cell>
          <cell r="E24">
            <v>79984</v>
          </cell>
          <cell r="F24">
            <v>1433875</v>
          </cell>
        </row>
        <row r="25">
          <cell r="D25">
            <v>38231</v>
          </cell>
          <cell r="E25">
            <v>85520</v>
          </cell>
          <cell r="F25">
            <v>1533112</v>
          </cell>
        </row>
        <row r="26">
          <cell r="D26">
            <v>38261</v>
          </cell>
          <cell r="E26">
            <v>82111</v>
          </cell>
          <cell r="F26">
            <v>1472005</v>
          </cell>
        </row>
        <row r="27">
          <cell r="D27">
            <v>38292</v>
          </cell>
          <cell r="E27">
            <v>80999</v>
          </cell>
          <cell r="F27">
            <v>1452063</v>
          </cell>
        </row>
        <row r="28">
          <cell r="D28">
            <v>38322</v>
          </cell>
          <cell r="E28">
            <v>87998</v>
          </cell>
          <cell r="F28">
            <v>1577532</v>
          </cell>
        </row>
        <row r="29">
          <cell r="D29" t="str">
            <v>Total 2004</v>
          </cell>
          <cell r="E29">
            <v>1061196</v>
          </cell>
          <cell r="F29">
            <v>18720762</v>
          </cell>
        </row>
        <row r="30">
          <cell r="D30">
            <v>38353</v>
          </cell>
          <cell r="E30">
            <v>92079</v>
          </cell>
          <cell r="F30">
            <v>1650695</v>
          </cell>
        </row>
        <row r="31">
          <cell r="D31">
            <v>38384</v>
          </cell>
          <cell r="E31">
            <v>116842</v>
          </cell>
          <cell r="F31">
            <v>2094631</v>
          </cell>
        </row>
        <row r="32">
          <cell r="D32">
            <v>38412</v>
          </cell>
          <cell r="E32">
            <v>87059</v>
          </cell>
          <cell r="F32">
            <v>1560712</v>
          </cell>
        </row>
        <row r="33">
          <cell r="D33">
            <v>38443</v>
          </cell>
          <cell r="E33">
            <v>95752</v>
          </cell>
          <cell r="F33">
            <v>1716540</v>
          </cell>
        </row>
        <row r="34">
          <cell r="D34">
            <v>38473</v>
          </cell>
          <cell r="E34">
            <v>106987</v>
          </cell>
          <cell r="F34">
            <v>1917950</v>
          </cell>
        </row>
        <row r="35">
          <cell r="D35">
            <v>38504</v>
          </cell>
          <cell r="E35">
            <v>88834</v>
          </cell>
          <cell r="F35">
            <v>1517478</v>
          </cell>
        </row>
        <row r="36">
          <cell r="D36">
            <v>38534</v>
          </cell>
          <cell r="E36">
            <v>89348</v>
          </cell>
          <cell r="F36">
            <v>1526256</v>
          </cell>
        </row>
        <row r="37">
          <cell r="D37">
            <v>38565</v>
          </cell>
          <cell r="E37">
            <v>90135</v>
          </cell>
          <cell r="F37">
            <v>1539704</v>
          </cell>
        </row>
        <row r="38">
          <cell r="D38">
            <v>38596</v>
          </cell>
          <cell r="E38">
            <v>88966</v>
          </cell>
          <cell r="F38">
            <v>1519737</v>
          </cell>
        </row>
        <row r="39">
          <cell r="D39">
            <v>38626</v>
          </cell>
          <cell r="E39">
            <v>85413</v>
          </cell>
          <cell r="F39">
            <v>1459041</v>
          </cell>
        </row>
        <row r="40">
          <cell r="D40">
            <v>38657</v>
          </cell>
          <cell r="E40">
            <v>91490</v>
          </cell>
          <cell r="F40">
            <v>1562846</v>
          </cell>
        </row>
        <row r="41">
          <cell r="D41">
            <v>38687</v>
          </cell>
          <cell r="E41">
            <v>93823</v>
          </cell>
          <cell r="F41">
            <v>1602710</v>
          </cell>
        </row>
        <row r="42">
          <cell r="D42" t="str">
            <v>Total 2005</v>
          </cell>
          <cell r="E42">
            <v>1126728</v>
          </cell>
          <cell r="F42">
            <v>19668300</v>
          </cell>
        </row>
        <row r="43">
          <cell r="D43">
            <v>38718</v>
          </cell>
          <cell r="E43">
            <v>98738</v>
          </cell>
          <cell r="F43">
            <v>1686655</v>
          </cell>
        </row>
        <row r="44">
          <cell r="D44">
            <v>38749</v>
          </cell>
          <cell r="E44">
            <v>121879</v>
          </cell>
          <cell r="F44">
            <v>2081959</v>
          </cell>
        </row>
        <row r="45">
          <cell r="D45">
            <v>38777</v>
          </cell>
          <cell r="E45">
            <v>97146</v>
          </cell>
          <cell r="F45">
            <v>1659464</v>
          </cell>
        </row>
        <row r="46">
          <cell r="D46">
            <v>38808</v>
          </cell>
          <cell r="E46">
            <v>108362</v>
          </cell>
          <cell r="F46">
            <v>1851066</v>
          </cell>
        </row>
        <row r="47">
          <cell r="D47">
            <v>38838</v>
          </cell>
          <cell r="E47">
            <v>136124</v>
          </cell>
          <cell r="F47">
            <v>2325305</v>
          </cell>
        </row>
        <row r="48">
          <cell r="D48">
            <v>38869</v>
          </cell>
          <cell r="E48">
            <v>135299</v>
          </cell>
          <cell r="F48">
            <v>2257752</v>
          </cell>
        </row>
        <row r="49">
          <cell r="D49">
            <v>38899</v>
          </cell>
          <cell r="E49">
            <v>142995</v>
          </cell>
          <cell r="F49">
            <v>2386164</v>
          </cell>
        </row>
        <row r="50">
          <cell r="D50">
            <v>38930</v>
          </cell>
          <cell r="E50">
            <v>108615</v>
          </cell>
          <cell r="F50">
            <v>1812471</v>
          </cell>
        </row>
        <row r="51">
          <cell r="D51">
            <v>38961</v>
          </cell>
          <cell r="E51">
            <v>118723</v>
          </cell>
          <cell r="F51">
            <v>1981137</v>
          </cell>
        </row>
        <row r="52">
          <cell r="D52">
            <v>38991</v>
          </cell>
          <cell r="E52">
            <v>106314</v>
          </cell>
          <cell r="F52">
            <v>1774072</v>
          </cell>
        </row>
        <row r="53">
          <cell r="D53">
            <v>39022</v>
          </cell>
          <cell r="E53">
            <v>87222</v>
          </cell>
          <cell r="F53">
            <v>1455488</v>
          </cell>
        </row>
        <row r="54">
          <cell r="D54">
            <v>39052</v>
          </cell>
          <cell r="E54">
            <v>94074</v>
          </cell>
          <cell r="F54">
            <v>1569816</v>
          </cell>
        </row>
        <row r="55">
          <cell r="D55" t="str">
            <v>Total 2006</v>
          </cell>
          <cell r="E55">
            <v>1355491</v>
          </cell>
          <cell r="F55">
            <v>22841349</v>
          </cell>
        </row>
        <row r="56">
          <cell r="D56">
            <v>39083</v>
          </cell>
          <cell r="E56">
            <v>82394</v>
          </cell>
          <cell r="F56">
            <v>1374920</v>
          </cell>
        </row>
        <row r="57">
          <cell r="D57">
            <v>39114</v>
          </cell>
          <cell r="E57">
            <v>139736</v>
          </cell>
          <cell r="F57">
            <v>2331795</v>
          </cell>
        </row>
        <row r="58">
          <cell r="D58">
            <v>39142</v>
          </cell>
          <cell r="E58">
            <v>112145</v>
          </cell>
          <cell r="F58">
            <v>1871367</v>
          </cell>
        </row>
        <row r="59">
          <cell r="D59">
            <v>39173</v>
          </cell>
          <cell r="E59">
            <v>130373</v>
          </cell>
          <cell r="F59">
            <v>2175555</v>
          </cell>
        </row>
        <row r="60">
          <cell r="D60">
            <v>39203</v>
          </cell>
          <cell r="E60">
            <v>149771</v>
          </cell>
          <cell r="F60">
            <v>2499242</v>
          </cell>
        </row>
        <row r="61">
          <cell r="D61">
            <v>39234</v>
          </cell>
          <cell r="E61">
            <v>107753</v>
          </cell>
          <cell r="F61">
            <v>1801914</v>
          </cell>
        </row>
        <row r="62">
          <cell r="D62">
            <v>39264</v>
          </cell>
          <cell r="E62">
            <v>116785</v>
          </cell>
          <cell r="F62">
            <v>1952952</v>
          </cell>
        </row>
        <row r="63">
          <cell r="D63">
            <v>39295</v>
          </cell>
          <cell r="E63">
            <v>115373</v>
          </cell>
          <cell r="F63">
            <v>1929349</v>
          </cell>
        </row>
        <row r="64">
          <cell r="D64">
            <v>39326</v>
          </cell>
          <cell r="E64">
            <v>121859</v>
          </cell>
          <cell r="F64">
            <v>2037812</v>
          </cell>
        </row>
        <row r="65">
          <cell r="D65">
            <v>39356</v>
          </cell>
          <cell r="E65">
            <v>114239</v>
          </cell>
          <cell r="F65">
            <v>1910387</v>
          </cell>
        </row>
        <row r="66">
          <cell r="D66">
            <v>39387</v>
          </cell>
          <cell r="E66">
            <v>111637</v>
          </cell>
          <cell r="F66">
            <v>1866873</v>
          </cell>
        </row>
        <row r="67">
          <cell r="D67">
            <v>39417</v>
          </cell>
          <cell r="E67">
            <v>117153</v>
          </cell>
          <cell r="F67">
            <v>1959118</v>
          </cell>
        </row>
        <row r="68">
          <cell r="D68" t="str">
            <v>Total 2007</v>
          </cell>
          <cell r="E68">
            <v>1419218</v>
          </cell>
          <cell r="F68">
            <v>23711284</v>
          </cell>
        </row>
        <row r="69">
          <cell r="D69">
            <v>39448</v>
          </cell>
          <cell r="E69">
            <v>141067</v>
          </cell>
          <cell r="F69">
            <v>2359027</v>
          </cell>
        </row>
        <row r="70">
          <cell r="D70">
            <v>39479</v>
          </cell>
          <cell r="E70">
            <v>152751</v>
          </cell>
          <cell r="F70">
            <v>2554411</v>
          </cell>
        </row>
        <row r="71">
          <cell r="D71">
            <v>39508</v>
          </cell>
          <cell r="E71">
            <v>157671</v>
          </cell>
          <cell r="F71">
            <v>2636689</v>
          </cell>
        </row>
        <row r="72">
          <cell r="D72">
            <v>39539</v>
          </cell>
          <cell r="E72">
            <v>198629</v>
          </cell>
          <cell r="F72">
            <v>3321612</v>
          </cell>
        </row>
        <row r="73">
          <cell r="D73">
            <v>39569</v>
          </cell>
          <cell r="E73">
            <v>164698</v>
          </cell>
          <cell r="F73">
            <v>2754192</v>
          </cell>
        </row>
        <row r="74">
          <cell r="D74">
            <v>39600</v>
          </cell>
          <cell r="E74">
            <v>149216</v>
          </cell>
          <cell r="F74">
            <v>2261188</v>
          </cell>
        </row>
        <row r="75">
          <cell r="D75">
            <v>39630</v>
          </cell>
          <cell r="E75">
            <v>168122</v>
          </cell>
          <cell r="F75">
            <v>2547696</v>
          </cell>
        </row>
        <row r="76">
          <cell r="D76">
            <v>39661</v>
          </cell>
          <cell r="E76">
            <v>141168</v>
          </cell>
          <cell r="F76">
            <v>2139236</v>
          </cell>
        </row>
        <row r="77">
          <cell r="D77">
            <v>39692</v>
          </cell>
          <cell r="E77">
            <v>164797</v>
          </cell>
          <cell r="F77">
            <v>2497301</v>
          </cell>
        </row>
        <row r="78">
          <cell r="D78">
            <v>39722</v>
          </cell>
          <cell r="E78">
            <v>153334</v>
          </cell>
          <cell r="F78">
            <v>2323600</v>
          </cell>
        </row>
        <row r="79">
          <cell r="D79">
            <v>39753</v>
          </cell>
          <cell r="E79">
            <v>129204</v>
          </cell>
          <cell r="F79">
            <v>1957942</v>
          </cell>
        </row>
        <row r="80">
          <cell r="D80">
            <v>39783</v>
          </cell>
          <cell r="E80">
            <v>137265</v>
          </cell>
          <cell r="F80">
            <v>2080088</v>
          </cell>
        </row>
        <row r="81">
          <cell r="D81" t="str">
            <v>Total 2008</v>
          </cell>
          <cell r="E81">
            <v>1857922</v>
          </cell>
          <cell r="F81">
            <v>29432982</v>
          </cell>
        </row>
        <row r="82">
          <cell r="D82">
            <v>39814</v>
          </cell>
          <cell r="E82">
            <v>137738</v>
          </cell>
          <cell r="F82">
            <v>2087253</v>
          </cell>
        </row>
        <row r="83">
          <cell r="D83">
            <v>39845</v>
          </cell>
          <cell r="E83">
            <v>154417</v>
          </cell>
          <cell r="F83">
            <v>2340002</v>
          </cell>
        </row>
        <row r="84">
          <cell r="D84">
            <v>39873</v>
          </cell>
          <cell r="E84">
            <v>134453</v>
          </cell>
          <cell r="F84">
            <v>2037474</v>
          </cell>
        </row>
        <row r="85">
          <cell r="D85">
            <v>39904</v>
          </cell>
          <cell r="E85">
            <v>150207</v>
          </cell>
          <cell r="F85">
            <v>2276211</v>
          </cell>
        </row>
        <row r="86">
          <cell r="D86">
            <v>39934</v>
          </cell>
          <cell r="E86">
            <v>121619</v>
          </cell>
          <cell r="F86">
            <v>1842999</v>
          </cell>
        </row>
        <row r="87">
          <cell r="D87">
            <v>39965</v>
          </cell>
          <cell r="E87">
            <v>120116</v>
          </cell>
          <cell r="F87">
            <v>1827207</v>
          </cell>
        </row>
        <row r="88">
          <cell r="D88">
            <v>39995</v>
          </cell>
          <cell r="E88">
            <v>157589</v>
          </cell>
          <cell r="F88">
            <v>2397247</v>
          </cell>
        </row>
        <row r="89">
          <cell r="D89">
            <v>40026</v>
          </cell>
          <cell r="E89">
            <v>141997</v>
          </cell>
          <cell r="F89">
            <v>2160065</v>
          </cell>
        </row>
        <row r="90">
          <cell r="D90">
            <v>40057</v>
          </cell>
          <cell r="E90">
            <v>150956</v>
          </cell>
          <cell r="F90">
            <v>2296334</v>
          </cell>
        </row>
        <row r="91">
          <cell r="D91">
            <v>40087</v>
          </cell>
          <cell r="E91">
            <v>139066</v>
          </cell>
          <cell r="F91">
            <v>2115481</v>
          </cell>
        </row>
        <row r="92">
          <cell r="D92">
            <v>40118</v>
          </cell>
          <cell r="E92">
            <v>126867</v>
          </cell>
          <cell r="F92">
            <v>1929903</v>
          </cell>
        </row>
        <row r="93">
          <cell r="D93">
            <v>40148</v>
          </cell>
          <cell r="E93">
            <v>149751</v>
          </cell>
          <cell r="F93">
            <v>2278019</v>
          </cell>
        </row>
        <row r="94">
          <cell r="D94" t="str">
            <v>Total 2009</v>
          </cell>
          <cell r="E94">
            <v>1684776</v>
          </cell>
          <cell r="F94">
            <v>25588195</v>
          </cell>
        </row>
        <row r="95">
          <cell r="D95">
            <v>40179</v>
          </cell>
          <cell r="E95">
            <v>151196</v>
          </cell>
          <cell r="F95">
            <v>2307590</v>
          </cell>
        </row>
        <row r="96">
          <cell r="D96">
            <v>40210</v>
          </cell>
          <cell r="E96">
            <v>205027</v>
          </cell>
          <cell r="F96">
            <v>3118886</v>
          </cell>
        </row>
        <row r="97">
          <cell r="D97">
            <v>40238</v>
          </cell>
          <cell r="E97">
            <v>165897</v>
          </cell>
          <cell r="F97">
            <v>2523627</v>
          </cell>
        </row>
        <row r="98">
          <cell r="D98">
            <v>40269</v>
          </cell>
          <cell r="E98">
            <v>176320</v>
          </cell>
          <cell r="F98">
            <v>2682189</v>
          </cell>
        </row>
        <row r="99">
          <cell r="D99">
            <v>40299</v>
          </cell>
          <cell r="E99">
            <v>152328</v>
          </cell>
          <cell r="F99">
            <v>2317218</v>
          </cell>
        </row>
        <row r="100">
          <cell r="D100">
            <v>40330</v>
          </cell>
          <cell r="E100">
            <v>148790</v>
          </cell>
          <cell r="F100">
            <v>2632353</v>
          </cell>
        </row>
        <row r="101">
          <cell r="D101">
            <v>40360</v>
          </cell>
          <cell r="E101">
            <v>151567</v>
          </cell>
          <cell r="F101">
            <v>2681490</v>
          </cell>
        </row>
        <row r="102">
          <cell r="D102">
            <v>40391</v>
          </cell>
          <cell r="E102">
            <v>134903</v>
          </cell>
          <cell r="F102">
            <v>2386668</v>
          </cell>
        </row>
        <row r="103">
          <cell r="D103">
            <v>40422</v>
          </cell>
          <cell r="E103">
            <v>160996</v>
          </cell>
          <cell r="F103">
            <v>2848310</v>
          </cell>
        </row>
        <row r="104">
          <cell r="D104">
            <v>40452</v>
          </cell>
          <cell r="E104">
            <v>153640</v>
          </cell>
          <cell r="F104">
            <v>2718157</v>
          </cell>
        </row>
        <row r="105">
          <cell r="D105">
            <v>40483</v>
          </cell>
          <cell r="E105">
            <v>139190</v>
          </cell>
          <cell r="F105">
            <v>2462507</v>
          </cell>
        </row>
        <row r="106">
          <cell r="D106">
            <v>40513</v>
          </cell>
          <cell r="E106">
            <v>155666</v>
          </cell>
          <cell r="F106">
            <v>2753999</v>
          </cell>
        </row>
        <row r="107">
          <cell r="D107" t="str">
            <v>Total 2010</v>
          </cell>
          <cell r="E107">
            <v>1895520</v>
          </cell>
          <cell r="F107">
            <v>31432994</v>
          </cell>
        </row>
        <row r="108">
          <cell r="D108">
            <v>40544</v>
          </cell>
          <cell r="E108">
            <v>170934</v>
          </cell>
          <cell r="F108">
            <v>3024121</v>
          </cell>
        </row>
        <row r="109">
          <cell r="D109">
            <v>40575</v>
          </cell>
          <cell r="E109">
            <v>209354</v>
          </cell>
          <cell r="F109">
            <v>3703835</v>
          </cell>
        </row>
        <row r="110">
          <cell r="D110">
            <v>40603</v>
          </cell>
          <cell r="E110">
            <v>157123</v>
          </cell>
          <cell r="F110">
            <v>2779784</v>
          </cell>
        </row>
        <row r="111">
          <cell r="D111">
            <v>40634</v>
          </cell>
          <cell r="E111">
            <v>177923</v>
          </cell>
          <cell r="F111">
            <v>3147768</v>
          </cell>
        </row>
        <row r="112">
          <cell r="D112">
            <v>40664</v>
          </cell>
          <cell r="E112">
            <v>162420</v>
          </cell>
          <cell r="F112">
            <v>2873488</v>
          </cell>
        </row>
        <row r="113">
          <cell r="D113">
            <v>40695</v>
          </cell>
          <cell r="E113">
            <v>165642</v>
          </cell>
          <cell r="F113">
            <v>2895883</v>
          </cell>
        </row>
        <row r="114">
          <cell r="D114">
            <v>40725</v>
          </cell>
          <cell r="E114">
            <v>0</v>
          </cell>
          <cell r="F114">
            <v>0</v>
          </cell>
        </row>
        <row r="115">
          <cell r="D115">
            <v>40756</v>
          </cell>
          <cell r="E115">
            <v>0</v>
          </cell>
          <cell r="F115">
            <v>0</v>
          </cell>
        </row>
        <row r="116">
          <cell r="D116">
            <v>40787</v>
          </cell>
          <cell r="E116">
            <v>0</v>
          </cell>
          <cell r="F116">
            <v>0</v>
          </cell>
        </row>
        <row r="117">
          <cell r="D117">
            <v>40817</v>
          </cell>
          <cell r="E117">
            <v>0</v>
          </cell>
          <cell r="F117">
            <v>0</v>
          </cell>
        </row>
        <row r="118">
          <cell r="D118">
            <v>40848</v>
          </cell>
          <cell r="E118">
            <v>0</v>
          </cell>
          <cell r="F118">
            <v>0</v>
          </cell>
        </row>
        <row r="119">
          <cell r="D119">
            <v>40878</v>
          </cell>
          <cell r="E119">
            <v>0</v>
          </cell>
          <cell r="F119">
            <v>0</v>
          </cell>
        </row>
        <row r="120">
          <cell r="D120" t="str">
            <v>Total 2011</v>
          </cell>
          <cell r="E120">
            <v>0</v>
          </cell>
          <cell r="F120">
            <v>0</v>
          </cell>
        </row>
        <row r="121">
          <cell r="D121">
            <v>40909</v>
          </cell>
          <cell r="E121">
            <v>0</v>
          </cell>
          <cell r="F121">
            <v>0</v>
          </cell>
        </row>
        <row r="122">
          <cell r="D122">
            <v>40940</v>
          </cell>
          <cell r="E122">
            <v>0</v>
          </cell>
          <cell r="F122">
            <v>0</v>
          </cell>
        </row>
        <row r="123">
          <cell r="D123">
            <v>40969</v>
          </cell>
          <cell r="E123">
            <v>0</v>
          </cell>
          <cell r="F123">
            <v>0</v>
          </cell>
        </row>
        <row r="124">
          <cell r="D124">
            <v>41000</v>
          </cell>
          <cell r="E124">
            <v>0</v>
          </cell>
          <cell r="F124">
            <v>0</v>
          </cell>
        </row>
        <row r="125">
          <cell r="D125">
            <v>41030</v>
          </cell>
          <cell r="E125">
            <v>0</v>
          </cell>
          <cell r="F125">
            <v>0</v>
          </cell>
        </row>
        <row r="126">
          <cell r="D126">
            <v>41061</v>
          </cell>
          <cell r="E126">
            <v>0</v>
          </cell>
          <cell r="F126">
            <v>0</v>
          </cell>
        </row>
        <row r="127">
          <cell r="D127">
            <v>41091</v>
          </cell>
          <cell r="E127">
            <v>0</v>
          </cell>
          <cell r="F127">
            <v>0</v>
          </cell>
        </row>
        <row r="128">
          <cell r="D128">
            <v>41122</v>
          </cell>
          <cell r="E128">
            <v>0</v>
          </cell>
          <cell r="F128">
            <v>0</v>
          </cell>
        </row>
        <row r="129">
          <cell r="D129">
            <v>41153</v>
          </cell>
          <cell r="E129">
            <v>0</v>
          </cell>
          <cell r="F129">
            <v>0</v>
          </cell>
        </row>
        <row r="130">
          <cell r="D130">
            <v>41183</v>
          </cell>
          <cell r="E130">
            <v>0</v>
          </cell>
          <cell r="F130">
            <v>0</v>
          </cell>
        </row>
        <row r="131">
          <cell r="D131">
            <v>41214</v>
          </cell>
          <cell r="E131">
            <v>0</v>
          </cell>
          <cell r="F131">
            <v>0</v>
          </cell>
        </row>
        <row r="132">
          <cell r="D132">
            <v>41244</v>
          </cell>
          <cell r="E132">
            <v>0</v>
          </cell>
          <cell r="F132">
            <v>0</v>
          </cell>
        </row>
        <row r="133">
          <cell r="D133" t="str">
            <v>Total 2012</v>
          </cell>
          <cell r="E133">
            <v>0</v>
          </cell>
          <cell r="F133">
            <v>0</v>
          </cell>
        </row>
        <row r="134">
          <cell r="D134">
            <v>41275</v>
          </cell>
          <cell r="E134">
            <v>0</v>
          </cell>
          <cell r="F134">
            <v>0</v>
          </cell>
        </row>
        <row r="135">
          <cell r="D135">
            <v>41306</v>
          </cell>
          <cell r="E135">
            <v>0</v>
          </cell>
          <cell r="F135">
            <v>0</v>
          </cell>
        </row>
        <row r="136">
          <cell r="D136">
            <v>41334</v>
          </cell>
          <cell r="E136">
            <v>0</v>
          </cell>
          <cell r="F136">
            <v>0</v>
          </cell>
        </row>
        <row r="137">
          <cell r="D137">
            <v>41365</v>
          </cell>
          <cell r="E137">
            <v>0</v>
          </cell>
          <cell r="F137">
            <v>0</v>
          </cell>
        </row>
        <row r="138">
          <cell r="D138">
            <v>41395</v>
          </cell>
          <cell r="E138">
            <v>0</v>
          </cell>
          <cell r="F138">
            <v>0</v>
          </cell>
        </row>
        <row r="139">
          <cell r="D139">
            <v>41426</v>
          </cell>
          <cell r="E139">
            <v>0</v>
          </cell>
          <cell r="F139">
            <v>0</v>
          </cell>
        </row>
        <row r="140">
          <cell r="D140">
            <v>41456</v>
          </cell>
          <cell r="E140">
            <v>0</v>
          </cell>
          <cell r="F140">
            <v>0</v>
          </cell>
        </row>
        <row r="141">
          <cell r="D141">
            <v>41487</v>
          </cell>
          <cell r="E141">
            <v>0</v>
          </cell>
          <cell r="F141">
            <v>0</v>
          </cell>
        </row>
        <row r="142">
          <cell r="D142">
            <v>41518</v>
          </cell>
          <cell r="E142">
            <v>0</v>
          </cell>
          <cell r="F142">
            <v>0</v>
          </cell>
        </row>
        <row r="143">
          <cell r="D143">
            <v>41548</v>
          </cell>
          <cell r="E143">
            <v>0</v>
          </cell>
          <cell r="F143">
            <v>0</v>
          </cell>
        </row>
        <row r="144">
          <cell r="D144">
            <v>41579</v>
          </cell>
          <cell r="E144">
            <v>0</v>
          </cell>
          <cell r="F144">
            <v>0</v>
          </cell>
        </row>
        <row r="145">
          <cell r="D145">
            <v>41609</v>
          </cell>
          <cell r="E145">
            <v>0</v>
          </cell>
          <cell r="F145">
            <v>0</v>
          </cell>
        </row>
        <row r="146">
          <cell r="D146" t="str">
            <v>Total 2013</v>
          </cell>
          <cell r="E146">
            <v>0</v>
          </cell>
          <cell r="F146">
            <v>0</v>
          </cell>
        </row>
        <row r="147">
          <cell r="D147">
            <v>41640</v>
          </cell>
          <cell r="E147">
            <v>0</v>
          </cell>
          <cell r="F147">
            <v>0</v>
          </cell>
        </row>
        <row r="148">
          <cell r="D148">
            <v>41671</v>
          </cell>
          <cell r="E148">
            <v>0</v>
          </cell>
          <cell r="F148">
            <v>0</v>
          </cell>
        </row>
        <row r="149">
          <cell r="D149">
            <v>41699</v>
          </cell>
          <cell r="E149">
            <v>0</v>
          </cell>
          <cell r="F149">
            <v>0</v>
          </cell>
        </row>
        <row r="150">
          <cell r="D150">
            <v>41730</v>
          </cell>
          <cell r="E150">
            <v>0</v>
          </cell>
          <cell r="F150">
            <v>0</v>
          </cell>
        </row>
        <row r="151">
          <cell r="D151">
            <v>41760</v>
          </cell>
          <cell r="E151">
            <v>0</v>
          </cell>
          <cell r="F151">
            <v>0</v>
          </cell>
        </row>
        <row r="152">
          <cell r="D152">
            <v>41791</v>
          </cell>
          <cell r="E152">
            <v>0</v>
          </cell>
          <cell r="F152">
            <v>0</v>
          </cell>
        </row>
        <row r="153">
          <cell r="D153">
            <v>41821</v>
          </cell>
          <cell r="E153">
            <v>0</v>
          </cell>
          <cell r="F153">
            <v>0</v>
          </cell>
        </row>
        <row r="154">
          <cell r="D154">
            <v>41852</v>
          </cell>
          <cell r="E154">
            <v>0</v>
          </cell>
          <cell r="F154">
            <v>0</v>
          </cell>
        </row>
        <row r="155">
          <cell r="D155">
            <v>41883</v>
          </cell>
          <cell r="E155">
            <v>0</v>
          </cell>
          <cell r="F155">
            <v>0</v>
          </cell>
        </row>
        <row r="156">
          <cell r="D156">
            <v>41913</v>
          </cell>
          <cell r="E156">
            <v>0</v>
          </cell>
          <cell r="F156">
            <v>0</v>
          </cell>
        </row>
        <row r="157">
          <cell r="D157">
            <v>41944</v>
          </cell>
          <cell r="E157">
            <v>0</v>
          </cell>
          <cell r="F157">
            <v>0</v>
          </cell>
        </row>
        <row r="158">
          <cell r="D158">
            <v>41974</v>
          </cell>
          <cell r="E158">
            <v>0</v>
          </cell>
          <cell r="F158">
            <v>0</v>
          </cell>
        </row>
        <row r="159">
          <cell r="D159" t="str">
            <v>Total 2014</v>
          </cell>
          <cell r="E159">
            <v>0</v>
          </cell>
          <cell r="F159">
            <v>0</v>
          </cell>
        </row>
        <row r="160">
          <cell r="D160">
            <v>42005</v>
          </cell>
          <cell r="E160">
            <v>0</v>
          </cell>
          <cell r="F160">
            <v>0</v>
          </cell>
        </row>
        <row r="161">
          <cell r="D161">
            <v>42036</v>
          </cell>
          <cell r="E161">
            <v>0</v>
          </cell>
          <cell r="F161">
            <v>0</v>
          </cell>
        </row>
        <row r="162">
          <cell r="D162">
            <v>42064</v>
          </cell>
          <cell r="E162">
            <v>0</v>
          </cell>
          <cell r="F162">
            <v>0</v>
          </cell>
        </row>
        <row r="163">
          <cell r="D163">
            <v>42095</v>
          </cell>
          <cell r="E163">
            <v>0</v>
          </cell>
          <cell r="F163">
            <v>0</v>
          </cell>
        </row>
        <row r="164">
          <cell r="D164">
            <v>42125</v>
          </cell>
          <cell r="E164">
            <v>0</v>
          </cell>
          <cell r="F164">
            <v>0</v>
          </cell>
        </row>
        <row r="165">
          <cell r="D165">
            <v>42156</v>
          </cell>
          <cell r="E165">
            <v>0</v>
          </cell>
          <cell r="F165">
            <v>0</v>
          </cell>
        </row>
        <row r="166">
          <cell r="D166">
            <v>42186</v>
          </cell>
          <cell r="E166">
            <v>0</v>
          </cell>
          <cell r="F166">
            <v>0</v>
          </cell>
        </row>
        <row r="167">
          <cell r="D167">
            <v>42217</v>
          </cell>
          <cell r="E167">
            <v>0</v>
          </cell>
          <cell r="F167">
            <v>0</v>
          </cell>
        </row>
        <row r="168">
          <cell r="D168">
            <v>42248</v>
          </cell>
          <cell r="E168">
            <v>0</v>
          </cell>
          <cell r="F168">
            <v>0</v>
          </cell>
        </row>
        <row r="169">
          <cell r="D169">
            <v>42278</v>
          </cell>
          <cell r="E169">
            <v>0</v>
          </cell>
          <cell r="F169">
            <v>0</v>
          </cell>
        </row>
        <row r="170">
          <cell r="D170">
            <v>42309</v>
          </cell>
          <cell r="E170">
            <v>0</v>
          </cell>
          <cell r="F170">
            <v>0</v>
          </cell>
        </row>
        <row r="171">
          <cell r="D171">
            <v>42339</v>
          </cell>
          <cell r="E171">
            <v>0</v>
          </cell>
          <cell r="F171">
            <v>0</v>
          </cell>
        </row>
        <row r="172">
          <cell r="D172" t="str">
            <v>Total 2015</v>
          </cell>
          <cell r="E172">
            <v>0</v>
          </cell>
          <cell r="F172">
            <v>0</v>
          </cell>
        </row>
        <row r="173">
          <cell r="D173">
            <v>42370</v>
          </cell>
          <cell r="E173">
            <v>0</v>
          </cell>
          <cell r="F173">
            <v>0</v>
          </cell>
        </row>
        <row r="174">
          <cell r="D174">
            <v>42401</v>
          </cell>
          <cell r="E174">
            <v>0</v>
          </cell>
          <cell r="F174">
            <v>0</v>
          </cell>
        </row>
        <row r="175">
          <cell r="D175">
            <v>42430</v>
          </cell>
          <cell r="E175">
            <v>0</v>
          </cell>
          <cell r="F175">
            <v>0</v>
          </cell>
        </row>
        <row r="176">
          <cell r="D176">
            <v>42461</v>
          </cell>
          <cell r="E176">
            <v>0</v>
          </cell>
          <cell r="F176">
            <v>0</v>
          </cell>
        </row>
        <row r="177">
          <cell r="D177">
            <v>42491</v>
          </cell>
          <cell r="E177">
            <v>0</v>
          </cell>
          <cell r="F177">
            <v>0</v>
          </cell>
        </row>
        <row r="178">
          <cell r="D178">
            <v>42522</v>
          </cell>
          <cell r="E178">
            <v>0</v>
          </cell>
          <cell r="F178">
            <v>0</v>
          </cell>
        </row>
        <row r="179">
          <cell r="D179">
            <v>42552</v>
          </cell>
          <cell r="E179">
            <v>0</v>
          </cell>
          <cell r="F179">
            <v>0</v>
          </cell>
        </row>
        <row r="180">
          <cell r="D180">
            <v>42583</v>
          </cell>
          <cell r="E180">
            <v>0</v>
          </cell>
          <cell r="F180">
            <v>0</v>
          </cell>
        </row>
        <row r="181">
          <cell r="D181">
            <v>42614</v>
          </cell>
          <cell r="E181">
            <v>0</v>
          </cell>
          <cell r="F181">
            <v>0</v>
          </cell>
        </row>
        <row r="182">
          <cell r="D182">
            <v>42644</v>
          </cell>
          <cell r="E182">
            <v>0</v>
          </cell>
          <cell r="F182">
            <v>0</v>
          </cell>
        </row>
        <row r="183">
          <cell r="D183">
            <v>42675</v>
          </cell>
          <cell r="E183">
            <v>0</v>
          </cell>
          <cell r="F183">
            <v>0</v>
          </cell>
        </row>
        <row r="184">
          <cell r="D184">
            <v>42705</v>
          </cell>
          <cell r="E184">
            <v>0</v>
          </cell>
          <cell r="F184">
            <v>0</v>
          </cell>
        </row>
        <row r="185">
          <cell r="D185" t="str">
            <v>Total 2016</v>
          </cell>
          <cell r="E185">
            <v>0</v>
          </cell>
          <cell r="F185">
            <v>0</v>
          </cell>
        </row>
        <row r="186">
          <cell r="D186">
            <v>42736</v>
          </cell>
          <cell r="E186">
            <v>0</v>
          </cell>
          <cell r="F186">
            <v>0</v>
          </cell>
        </row>
        <row r="187">
          <cell r="D187">
            <v>42767</v>
          </cell>
          <cell r="E187">
            <v>0</v>
          </cell>
          <cell r="F187">
            <v>0</v>
          </cell>
        </row>
        <row r="188">
          <cell r="D188">
            <v>42795</v>
          </cell>
          <cell r="E188">
            <v>0</v>
          </cell>
          <cell r="F188">
            <v>0</v>
          </cell>
        </row>
        <row r="189">
          <cell r="D189">
            <v>42826</v>
          </cell>
          <cell r="E189">
            <v>0</v>
          </cell>
          <cell r="F189">
            <v>0</v>
          </cell>
        </row>
        <row r="190">
          <cell r="D190">
            <v>42856</v>
          </cell>
          <cell r="E190">
            <v>0</v>
          </cell>
          <cell r="F190">
            <v>0</v>
          </cell>
        </row>
        <row r="191">
          <cell r="D191">
            <v>42887</v>
          </cell>
          <cell r="E191">
            <v>0</v>
          </cell>
          <cell r="F191">
            <v>0</v>
          </cell>
        </row>
        <row r="192">
          <cell r="D192">
            <v>42917</v>
          </cell>
          <cell r="E192">
            <v>0</v>
          </cell>
          <cell r="F192">
            <v>0</v>
          </cell>
        </row>
        <row r="193">
          <cell r="D193">
            <v>42948</v>
          </cell>
          <cell r="E193">
            <v>0</v>
          </cell>
          <cell r="F193">
            <v>0</v>
          </cell>
        </row>
        <row r="194">
          <cell r="D194">
            <v>42979</v>
          </cell>
          <cell r="E194">
            <v>0</v>
          </cell>
          <cell r="F194">
            <v>0</v>
          </cell>
        </row>
        <row r="195">
          <cell r="D195">
            <v>43009</v>
          </cell>
          <cell r="E195">
            <v>0</v>
          </cell>
          <cell r="F195">
            <v>0</v>
          </cell>
        </row>
        <row r="196">
          <cell r="D196">
            <v>43040</v>
          </cell>
          <cell r="E196">
            <v>0</v>
          </cell>
          <cell r="F196">
            <v>0</v>
          </cell>
        </row>
        <row r="197">
          <cell r="D197">
            <v>43070</v>
          </cell>
          <cell r="E197">
            <v>0</v>
          </cell>
          <cell r="F197">
            <v>0</v>
          </cell>
        </row>
        <row r="198">
          <cell r="D198" t="str">
            <v>Total 2017</v>
          </cell>
          <cell r="E198">
            <v>0</v>
          </cell>
          <cell r="F198">
            <v>0</v>
          </cell>
        </row>
        <row r="199">
          <cell r="D199">
            <v>43101</v>
          </cell>
          <cell r="E199">
            <v>0</v>
          </cell>
          <cell r="F199">
            <v>0</v>
          </cell>
        </row>
        <row r="200">
          <cell r="D200">
            <v>43132</v>
          </cell>
          <cell r="E200">
            <v>0</v>
          </cell>
          <cell r="F200">
            <v>0</v>
          </cell>
        </row>
        <row r="201">
          <cell r="D201">
            <v>43160</v>
          </cell>
          <cell r="E201">
            <v>0</v>
          </cell>
          <cell r="F201">
            <v>0</v>
          </cell>
        </row>
        <row r="202">
          <cell r="D202">
            <v>43191</v>
          </cell>
          <cell r="E202">
            <v>0</v>
          </cell>
          <cell r="F202">
            <v>0</v>
          </cell>
        </row>
        <row r="203">
          <cell r="D203">
            <v>43221</v>
          </cell>
          <cell r="E203">
            <v>0</v>
          </cell>
          <cell r="F203">
            <v>0</v>
          </cell>
        </row>
        <row r="204">
          <cell r="D204">
            <v>43252</v>
          </cell>
          <cell r="E204">
            <v>0</v>
          </cell>
          <cell r="F204">
            <v>0</v>
          </cell>
        </row>
        <row r="205">
          <cell r="D205">
            <v>43282</v>
          </cell>
          <cell r="E205">
            <v>0</v>
          </cell>
          <cell r="F205">
            <v>0</v>
          </cell>
        </row>
        <row r="206">
          <cell r="D206">
            <v>43313</v>
          </cell>
          <cell r="E206">
            <v>0</v>
          </cell>
          <cell r="F206">
            <v>0</v>
          </cell>
        </row>
        <row r="207">
          <cell r="D207">
            <v>43344</v>
          </cell>
          <cell r="E207">
            <v>0</v>
          </cell>
          <cell r="F207">
            <v>0</v>
          </cell>
        </row>
        <row r="208">
          <cell r="D208">
            <v>43374</v>
          </cell>
          <cell r="E208">
            <v>0</v>
          </cell>
          <cell r="F208">
            <v>0</v>
          </cell>
        </row>
        <row r="209">
          <cell r="D209">
            <v>43405</v>
          </cell>
          <cell r="E209">
            <v>0</v>
          </cell>
          <cell r="F209">
            <v>0</v>
          </cell>
        </row>
        <row r="210">
          <cell r="D210">
            <v>43435</v>
          </cell>
          <cell r="E210">
            <v>0</v>
          </cell>
          <cell r="F210">
            <v>0</v>
          </cell>
        </row>
        <row r="211">
          <cell r="D211" t="str">
            <v>Total 2018</v>
          </cell>
          <cell r="E211">
            <v>0</v>
          </cell>
          <cell r="F211">
            <v>0</v>
          </cell>
        </row>
        <row r="212">
          <cell r="D212">
            <v>43466</v>
          </cell>
          <cell r="E212">
            <v>0</v>
          </cell>
          <cell r="F212">
            <v>0</v>
          </cell>
        </row>
        <row r="213">
          <cell r="D213">
            <v>43497</v>
          </cell>
          <cell r="E213">
            <v>0</v>
          </cell>
          <cell r="F213">
            <v>0</v>
          </cell>
        </row>
        <row r="214">
          <cell r="D214">
            <v>43525</v>
          </cell>
          <cell r="E214">
            <v>0</v>
          </cell>
          <cell r="F214">
            <v>0</v>
          </cell>
        </row>
        <row r="215">
          <cell r="D215">
            <v>43556</v>
          </cell>
          <cell r="E215">
            <v>0</v>
          </cell>
          <cell r="F215">
            <v>0</v>
          </cell>
        </row>
        <row r="216">
          <cell r="D216">
            <v>43586</v>
          </cell>
          <cell r="E216">
            <v>0</v>
          </cell>
          <cell r="F216">
            <v>0</v>
          </cell>
        </row>
        <row r="217">
          <cell r="D217">
            <v>43617</v>
          </cell>
          <cell r="E217">
            <v>0</v>
          </cell>
          <cell r="F217">
            <v>0</v>
          </cell>
        </row>
        <row r="218">
          <cell r="D218">
            <v>43647</v>
          </cell>
          <cell r="E218">
            <v>0</v>
          </cell>
          <cell r="F218">
            <v>0</v>
          </cell>
        </row>
        <row r="219">
          <cell r="D219">
            <v>43678</v>
          </cell>
          <cell r="E219">
            <v>0</v>
          </cell>
          <cell r="F219">
            <v>0</v>
          </cell>
        </row>
        <row r="220">
          <cell r="D220">
            <v>43709</v>
          </cell>
          <cell r="E220">
            <v>0</v>
          </cell>
          <cell r="F220">
            <v>0</v>
          </cell>
        </row>
        <row r="221">
          <cell r="D221">
            <v>43739</v>
          </cell>
          <cell r="E221">
            <v>0</v>
          </cell>
          <cell r="F221">
            <v>0</v>
          </cell>
        </row>
        <row r="222">
          <cell r="D222">
            <v>43770</v>
          </cell>
          <cell r="E222">
            <v>0</v>
          </cell>
          <cell r="F222">
            <v>0</v>
          </cell>
        </row>
        <row r="223">
          <cell r="D223">
            <v>43800</v>
          </cell>
          <cell r="E223">
            <v>0</v>
          </cell>
          <cell r="F223">
            <v>0</v>
          </cell>
        </row>
        <row r="224">
          <cell r="D224" t="str">
            <v>Total 2019</v>
          </cell>
          <cell r="E224">
            <v>0</v>
          </cell>
          <cell r="F224">
            <v>0</v>
          </cell>
        </row>
        <row r="225">
          <cell r="D225">
            <v>43831</v>
          </cell>
          <cell r="E225">
            <v>0</v>
          </cell>
          <cell r="F225">
            <v>0</v>
          </cell>
        </row>
        <row r="226">
          <cell r="D226">
            <v>43862</v>
          </cell>
          <cell r="E226">
            <v>0</v>
          </cell>
          <cell r="F226">
            <v>0</v>
          </cell>
        </row>
        <row r="227">
          <cell r="D227">
            <v>43891</v>
          </cell>
          <cell r="E227">
            <v>0</v>
          </cell>
          <cell r="F227">
            <v>0</v>
          </cell>
        </row>
        <row r="228">
          <cell r="D228">
            <v>43922</v>
          </cell>
          <cell r="E228">
            <v>0</v>
          </cell>
          <cell r="F228">
            <v>0</v>
          </cell>
        </row>
        <row r="229">
          <cell r="D229">
            <v>43952</v>
          </cell>
          <cell r="E229">
            <v>0</v>
          </cell>
          <cell r="F229">
            <v>0</v>
          </cell>
        </row>
        <row r="230">
          <cell r="D230">
            <v>43983</v>
          </cell>
          <cell r="E230">
            <v>0</v>
          </cell>
          <cell r="F230">
            <v>0</v>
          </cell>
        </row>
        <row r="231">
          <cell r="D231">
            <v>44013</v>
          </cell>
          <cell r="E231">
            <v>0</v>
          </cell>
          <cell r="F231">
            <v>0</v>
          </cell>
        </row>
        <row r="232">
          <cell r="D232">
            <v>44044</v>
          </cell>
          <cell r="E232">
            <v>0</v>
          </cell>
          <cell r="F232">
            <v>0</v>
          </cell>
        </row>
        <row r="233">
          <cell r="D233">
            <v>44075</v>
          </cell>
          <cell r="E233">
            <v>0</v>
          </cell>
          <cell r="F233">
            <v>0</v>
          </cell>
        </row>
        <row r="234">
          <cell r="D234">
            <v>44105</v>
          </cell>
          <cell r="E234">
            <v>0</v>
          </cell>
          <cell r="F234">
            <v>0</v>
          </cell>
        </row>
        <row r="235">
          <cell r="D235">
            <v>44136</v>
          </cell>
          <cell r="E235">
            <v>0</v>
          </cell>
          <cell r="F235">
            <v>0</v>
          </cell>
        </row>
        <row r="236">
          <cell r="D236">
            <v>44166</v>
          </cell>
          <cell r="E236">
            <v>0</v>
          </cell>
          <cell r="F236">
            <v>0</v>
          </cell>
        </row>
        <row r="237">
          <cell r="D237" t="str">
            <v>Total 2020</v>
          </cell>
          <cell r="E237">
            <v>0</v>
          </cell>
          <cell r="F237">
            <v>0</v>
          </cell>
        </row>
        <row r="238">
          <cell r="D238">
            <v>44197</v>
          </cell>
          <cell r="E238">
            <v>0</v>
          </cell>
          <cell r="F238">
            <v>0</v>
          </cell>
        </row>
        <row r="239">
          <cell r="D239">
            <v>44228</v>
          </cell>
          <cell r="E239">
            <v>0</v>
          </cell>
          <cell r="F239">
            <v>0</v>
          </cell>
        </row>
        <row r="240">
          <cell r="D240">
            <v>44256</v>
          </cell>
          <cell r="E240">
            <v>0</v>
          </cell>
          <cell r="F240">
            <v>0</v>
          </cell>
        </row>
        <row r="241">
          <cell r="D241">
            <v>44287</v>
          </cell>
          <cell r="E241">
            <v>0</v>
          </cell>
          <cell r="F241">
            <v>0</v>
          </cell>
        </row>
        <row r="242">
          <cell r="D242">
            <v>44317</v>
          </cell>
          <cell r="E242">
            <v>0</v>
          </cell>
          <cell r="F242">
            <v>0</v>
          </cell>
        </row>
        <row r="243">
          <cell r="D243">
            <v>44348</v>
          </cell>
          <cell r="E243">
            <v>0</v>
          </cell>
          <cell r="F243">
            <v>0</v>
          </cell>
        </row>
        <row r="244">
          <cell r="D244">
            <v>44378</v>
          </cell>
          <cell r="E244">
            <v>0</v>
          </cell>
          <cell r="F244">
            <v>0</v>
          </cell>
        </row>
        <row r="245">
          <cell r="D245">
            <v>44409</v>
          </cell>
          <cell r="E245">
            <v>0</v>
          </cell>
          <cell r="F245">
            <v>0</v>
          </cell>
        </row>
        <row r="246">
          <cell r="D246">
            <v>44440</v>
          </cell>
          <cell r="E246">
            <v>0</v>
          </cell>
          <cell r="F246">
            <v>0</v>
          </cell>
        </row>
        <row r="247">
          <cell r="D247">
            <v>44470</v>
          </cell>
          <cell r="E247">
            <v>0</v>
          </cell>
          <cell r="F247">
            <v>0</v>
          </cell>
        </row>
        <row r="248">
          <cell r="D248">
            <v>44501</v>
          </cell>
          <cell r="E248">
            <v>0</v>
          </cell>
          <cell r="F248">
            <v>0</v>
          </cell>
        </row>
        <row r="249">
          <cell r="D249">
            <v>44531</v>
          </cell>
          <cell r="E249">
            <v>0</v>
          </cell>
          <cell r="F249">
            <v>0</v>
          </cell>
        </row>
        <row r="250">
          <cell r="D250" t="str">
            <v>Total 2021</v>
          </cell>
          <cell r="E250">
            <v>0</v>
          </cell>
          <cell r="F250">
            <v>0</v>
          </cell>
        </row>
        <row r="251">
          <cell r="D251">
            <v>44562</v>
          </cell>
          <cell r="E251">
            <v>0</v>
          </cell>
          <cell r="F251">
            <v>0</v>
          </cell>
        </row>
        <row r="252">
          <cell r="D252">
            <v>44593</v>
          </cell>
          <cell r="E252">
            <v>0</v>
          </cell>
          <cell r="F252">
            <v>0</v>
          </cell>
        </row>
        <row r="253">
          <cell r="D253">
            <v>44621</v>
          </cell>
          <cell r="E253">
            <v>0</v>
          </cell>
          <cell r="F253">
            <v>0</v>
          </cell>
        </row>
        <row r="254">
          <cell r="D254">
            <v>44652</v>
          </cell>
          <cell r="E254">
            <v>0</v>
          </cell>
          <cell r="F254">
            <v>0</v>
          </cell>
        </row>
        <row r="255">
          <cell r="D255">
            <v>44682</v>
          </cell>
          <cell r="E255">
            <v>0</v>
          </cell>
          <cell r="F255">
            <v>0</v>
          </cell>
        </row>
        <row r="256">
          <cell r="D256">
            <v>44713</v>
          </cell>
          <cell r="E256">
            <v>0</v>
          </cell>
          <cell r="F256">
            <v>0</v>
          </cell>
        </row>
        <row r="257">
          <cell r="D257">
            <v>44743</v>
          </cell>
          <cell r="E257">
            <v>0</v>
          </cell>
          <cell r="F257">
            <v>0</v>
          </cell>
        </row>
        <row r="258">
          <cell r="D258">
            <v>44774</v>
          </cell>
          <cell r="E258">
            <v>0</v>
          </cell>
          <cell r="F258">
            <v>0</v>
          </cell>
        </row>
        <row r="259">
          <cell r="D259">
            <v>44805</v>
          </cell>
          <cell r="E259">
            <v>0</v>
          </cell>
          <cell r="F259">
            <v>0</v>
          </cell>
        </row>
        <row r="260">
          <cell r="D260">
            <v>44835</v>
          </cell>
          <cell r="E260">
            <v>0</v>
          </cell>
          <cell r="F260">
            <v>0</v>
          </cell>
        </row>
        <row r="261">
          <cell r="D261">
            <v>44866</v>
          </cell>
          <cell r="E261">
            <v>0</v>
          </cell>
          <cell r="F261">
            <v>0</v>
          </cell>
        </row>
        <row r="262">
          <cell r="D262">
            <v>44896</v>
          </cell>
          <cell r="E262">
            <v>0</v>
          </cell>
          <cell r="F262">
            <v>0</v>
          </cell>
        </row>
        <row r="263">
          <cell r="D263" t="str">
            <v>Total 2022</v>
          </cell>
          <cell r="E263">
            <v>0</v>
          </cell>
          <cell r="F263">
            <v>0</v>
          </cell>
        </row>
        <row r="264">
          <cell r="D264">
            <v>44927</v>
          </cell>
          <cell r="E264">
            <v>0</v>
          </cell>
          <cell r="F264">
            <v>0</v>
          </cell>
        </row>
        <row r="265">
          <cell r="D265">
            <v>44958</v>
          </cell>
          <cell r="E265">
            <v>0</v>
          </cell>
          <cell r="F265">
            <v>0</v>
          </cell>
        </row>
        <row r="266">
          <cell r="D266">
            <v>44986</v>
          </cell>
          <cell r="E266">
            <v>0</v>
          </cell>
          <cell r="F266">
            <v>0</v>
          </cell>
        </row>
        <row r="267">
          <cell r="D267">
            <v>45017</v>
          </cell>
          <cell r="E267">
            <v>0</v>
          </cell>
          <cell r="F267">
            <v>0</v>
          </cell>
        </row>
        <row r="268">
          <cell r="D268">
            <v>45047</v>
          </cell>
          <cell r="E268">
            <v>0</v>
          </cell>
          <cell r="F268">
            <v>0</v>
          </cell>
        </row>
        <row r="269">
          <cell r="D269">
            <v>45078</v>
          </cell>
          <cell r="E269">
            <v>0</v>
          </cell>
          <cell r="F269">
            <v>0</v>
          </cell>
        </row>
        <row r="270">
          <cell r="D270">
            <v>45108</v>
          </cell>
          <cell r="E270">
            <v>0</v>
          </cell>
          <cell r="F270">
            <v>0</v>
          </cell>
        </row>
        <row r="271">
          <cell r="D271">
            <v>45139</v>
          </cell>
          <cell r="E271">
            <v>0</v>
          </cell>
          <cell r="F271">
            <v>0</v>
          </cell>
        </row>
        <row r="272">
          <cell r="D272">
            <v>45170</v>
          </cell>
          <cell r="E272">
            <v>0</v>
          </cell>
          <cell r="F272">
            <v>0</v>
          </cell>
        </row>
        <row r="273">
          <cell r="D273">
            <v>45200</v>
          </cell>
          <cell r="E273">
            <v>0</v>
          </cell>
          <cell r="F273">
            <v>0</v>
          </cell>
        </row>
        <row r="274">
          <cell r="D274">
            <v>45231</v>
          </cell>
          <cell r="E274">
            <v>0</v>
          </cell>
          <cell r="F274">
            <v>0</v>
          </cell>
        </row>
        <row r="275">
          <cell r="D275">
            <v>45261</v>
          </cell>
          <cell r="E275">
            <v>0</v>
          </cell>
          <cell r="F275">
            <v>0</v>
          </cell>
        </row>
        <row r="276">
          <cell r="D276" t="str">
            <v>Total 2023</v>
          </cell>
          <cell r="E276">
            <v>0</v>
          </cell>
          <cell r="F276">
            <v>0</v>
          </cell>
        </row>
        <row r="277">
          <cell r="D277">
            <v>45292</v>
          </cell>
          <cell r="E277">
            <v>0</v>
          </cell>
          <cell r="F277">
            <v>0</v>
          </cell>
        </row>
        <row r="278">
          <cell r="D278">
            <v>45323</v>
          </cell>
          <cell r="E278">
            <v>0</v>
          </cell>
          <cell r="F278">
            <v>0</v>
          </cell>
        </row>
        <row r="279">
          <cell r="D279">
            <v>45352</v>
          </cell>
          <cell r="E279">
            <v>0</v>
          </cell>
          <cell r="F279">
            <v>0</v>
          </cell>
        </row>
        <row r="280">
          <cell r="D280">
            <v>45383</v>
          </cell>
          <cell r="E280">
            <v>0</v>
          </cell>
          <cell r="F280">
            <v>0</v>
          </cell>
        </row>
        <row r="281">
          <cell r="D281">
            <v>45413</v>
          </cell>
          <cell r="E281">
            <v>0</v>
          </cell>
          <cell r="F281">
            <v>0</v>
          </cell>
        </row>
        <row r="282">
          <cell r="D282">
            <v>45444</v>
          </cell>
          <cell r="E282">
            <v>0</v>
          </cell>
          <cell r="F282">
            <v>0</v>
          </cell>
        </row>
        <row r="283">
          <cell r="D283">
            <v>45474</v>
          </cell>
          <cell r="E283">
            <v>0</v>
          </cell>
          <cell r="F283">
            <v>0</v>
          </cell>
        </row>
        <row r="284">
          <cell r="D284">
            <v>45505</v>
          </cell>
          <cell r="E284">
            <v>0</v>
          </cell>
          <cell r="F284">
            <v>0</v>
          </cell>
        </row>
        <row r="285">
          <cell r="D285">
            <v>45536</v>
          </cell>
          <cell r="E285">
            <v>0</v>
          </cell>
          <cell r="F285">
            <v>0</v>
          </cell>
        </row>
        <row r="286">
          <cell r="D286">
            <v>45566</v>
          </cell>
          <cell r="E286">
            <v>0</v>
          </cell>
          <cell r="F286">
            <v>0</v>
          </cell>
        </row>
        <row r="287">
          <cell r="D287">
            <v>45597</v>
          </cell>
          <cell r="E287">
            <v>0</v>
          </cell>
          <cell r="F287">
            <v>0</v>
          </cell>
        </row>
        <row r="288">
          <cell r="D288">
            <v>45627</v>
          </cell>
          <cell r="E288">
            <v>0</v>
          </cell>
          <cell r="F288">
            <v>0</v>
          </cell>
        </row>
        <row r="289">
          <cell r="D289" t="str">
            <v>Total 2024</v>
          </cell>
          <cell r="E289">
            <v>0</v>
          </cell>
          <cell r="F289">
            <v>0</v>
          </cell>
        </row>
        <row r="290">
          <cell r="D290">
            <v>45658</v>
          </cell>
          <cell r="E290">
            <v>0</v>
          </cell>
          <cell r="F290">
            <v>0</v>
          </cell>
        </row>
        <row r="291">
          <cell r="D291">
            <v>45689</v>
          </cell>
          <cell r="E291">
            <v>0</v>
          </cell>
          <cell r="F291">
            <v>0</v>
          </cell>
        </row>
        <row r="292">
          <cell r="D292">
            <v>45717</v>
          </cell>
          <cell r="E292">
            <v>0</v>
          </cell>
          <cell r="F292">
            <v>0</v>
          </cell>
        </row>
        <row r="293">
          <cell r="D293">
            <v>45748</v>
          </cell>
          <cell r="E293">
            <v>0</v>
          </cell>
          <cell r="F293">
            <v>0</v>
          </cell>
        </row>
        <row r="294">
          <cell r="D294">
            <v>45778</v>
          </cell>
          <cell r="E294">
            <v>0</v>
          </cell>
          <cell r="F294">
            <v>0</v>
          </cell>
        </row>
        <row r="295">
          <cell r="D295">
            <v>45809</v>
          </cell>
          <cell r="E295">
            <v>0</v>
          </cell>
          <cell r="F295">
            <v>0</v>
          </cell>
        </row>
        <row r="296">
          <cell r="D296">
            <v>45839</v>
          </cell>
          <cell r="E296">
            <v>0</v>
          </cell>
          <cell r="F296">
            <v>0</v>
          </cell>
        </row>
        <row r="297">
          <cell r="D297">
            <v>45870</v>
          </cell>
          <cell r="E297">
            <v>0</v>
          </cell>
          <cell r="F297">
            <v>0</v>
          </cell>
        </row>
        <row r="298">
          <cell r="D298">
            <v>45901</v>
          </cell>
          <cell r="E298">
            <v>0</v>
          </cell>
          <cell r="F298">
            <v>0</v>
          </cell>
        </row>
        <row r="299">
          <cell r="D299">
            <v>45931</v>
          </cell>
          <cell r="E299">
            <v>0</v>
          </cell>
          <cell r="F299">
            <v>0</v>
          </cell>
        </row>
        <row r="300">
          <cell r="D300">
            <v>45962</v>
          </cell>
          <cell r="E300">
            <v>0</v>
          </cell>
          <cell r="F300">
            <v>0</v>
          </cell>
        </row>
        <row r="301">
          <cell r="D301">
            <v>45992</v>
          </cell>
          <cell r="E301">
            <v>0</v>
          </cell>
          <cell r="F301">
            <v>0</v>
          </cell>
        </row>
        <row r="302">
          <cell r="D302" t="str">
            <v>Total 2025</v>
          </cell>
          <cell r="E302">
            <v>0</v>
          </cell>
          <cell r="F302">
            <v>0</v>
          </cell>
        </row>
        <row r="303">
          <cell r="D303">
            <v>46023</v>
          </cell>
          <cell r="E303">
            <v>0</v>
          </cell>
          <cell r="F303">
            <v>0</v>
          </cell>
        </row>
        <row r="304">
          <cell r="D304">
            <v>46054</v>
          </cell>
          <cell r="E304">
            <v>0</v>
          </cell>
          <cell r="F304">
            <v>0</v>
          </cell>
        </row>
        <row r="305">
          <cell r="D305">
            <v>46082</v>
          </cell>
          <cell r="E305">
            <v>0</v>
          </cell>
          <cell r="F305">
            <v>0</v>
          </cell>
        </row>
        <row r="306">
          <cell r="D306">
            <v>46113</v>
          </cell>
          <cell r="E306">
            <v>0</v>
          </cell>
          <cell r="F306">
            <v>0</v>
          </cell>
        </row>
        <row r="307">
          <cell r="D307">
            <v>46143</v>
          </cell>
          <cell r="E307">
            <v>0</v>
          </cell>
          <cell r="F307">
            <v>0</v>
          </cell>
        </row>
        <row r="308">
          <cell r="D308">
            <v>46174</v>
          </cell>
          <cell r="E308">
            <v>0</v>
          </cell>
          <cell r="F308">
            <v>0</v>
          </cell>
        </row>
        <row r="309">
          <cell r="D309">
            <v>46204</v>
          </cell>
          <cell r="E309">
            <v>0</v>
          </cell>
          <cell r="F309">
            <v>0</v>
          </cell>
        </row>
        <row r="310">
          <cell r="D310">
            <v>46235</v>
          </cell>
          <cell r="E310">
            <v>0</v>
          </cell>
          <cell r="F310">
            <v>0</v>
          </cell>
        </row>
        <row r="311">
          <cell r="D311">
            <v>46266</v>
          </cell>
          <cell r="E311">
            <v>0</v>
          </cell>
          <cell r="F311">
            <v>0</v>
          </cell>
        </row>
        <row r="312">
          <cell r="D312">
            <v>46296</v>
          </cell>
          <cell r="E312">
            <v>0</v>
          </cell>
          <cell r="F312">
            <v>0</v>
          </cell>
        </row>
        <row r="313">
          <cell r="D313">
            <v>46327</v>
          </cell>
          <cell r="E313">
            <v>0</v>
          </cell>
          <cell r="F313">
            <v>0</v>
          </cell>
        </row>
        <row r="314">
          <cell r="D314">
            <v>46357</v>
          </cell>
          <cell r="E314">
            <v>0</v>
          </cell>
          <cell r="F314">
            <v>0</v>
          </cell>
        </row>
        <row r="315">
          <cell r="D315" t="str">
            <v>Total 2026</v>
          </cell>
          <cell r="E315">
            <v>0</v>
          </cell>
          <cell r="F315">
            <v>0</v>
          </cell>
        </row>
        <row r="316">
          <cell r="D316">
            <v>46388</v>
          </cell>
          <cell r="E316">
            <v>0</v>
          </cell>
          <cell r="F316">
            <v>0</v>
          </cell>
        </row>
        <row r="317">
          <cell r="D317">
            <v>46419</v>
          </cell>
          <cell r="E317">
            <v>0</v>
          </cell>
          <cell r="F317">
            <v>0</v>
          </cell>
        </row>
        <row r="318">
          <cell r="D318">
            <v>46447</v>
          </cell>
          <cell r="E318">
            <v>0</v>
          </cell>
          <cell r="F318">
            <v>0</v>
          </cell>
        </row>
        <row r="319">
          <cell r="D319">
            <v>46478</v>
          </cell>
          <cell r="E319">
            <v>0</v>
          </cell>
          <cell r="F319">
            <v>0</v>
          </cell>
        </row>
        <row r="320">
          <cell r="D320">
            <v>46508</v>
          </cell>
          <cell r="E320">
            <v>0</v>
          </cell>
          <cell r="F320">
            <v>0</v>
          </cell>
        </row>
        <row r="321">
          <cell r="D321">
            <v>46539</v>
          </cell>
          <cell r="E321">
            <v>0</v>
          </cell>
          <cell r="F321">
            <v>0</v>
          </cell>
        </row>
        <row r="322">
          <cell r="D322">
            <v>46569</v>
          </cell>
          <cell r="E322">
            <v>0</v>
          </cell>
          <cell r="F322">
            <v>0</v>
          </cell>
        </row>
        <row r="323">
          <cell r="D323">
            <v>46600</v>
          </cell>
          <cell r="E323">
            <v>0</v>
          </cell>
          <cell r="F323">
            <v>0</v>
          </cell>
        </row>
        <row r="324">
          <cell r="D324">
            <v>46631</v>
          </cell>
          <cell r="E324">
            <v>0</v>
          </cell>
          <cell r="F324">
            <v>0</v>
          </cell>
        </row>
        <row r="325">
          <cell r="D325">
            <v>46661</v>
          </cell>
          <cell r="E325">
            <v>0</v>
          </cell>
          <cell r="F325">
            <v>0</v>
          </cell>
        </row>
        <row r="326">
          <cell r="D326">
            <v>46692</v>
          </cell>
          <cell r="E326">
            <v>0</v>
          </cell>
          <cell r="F326">
            <v>0</v>
          </cell>
        </row>
        <row r="327">
          <cell r="D327">
            <v>46722</v>
          </cell>
          <cell r="E327">
            <v>0</v>
          </cell>
          <cell r="F327">
            <v>0</v>
          </cell>
        </row>
        <row r="328">
          <cell r="D328" t="str">
            <v>Total 2027</v>
          </cell>
          <cell r="E328">
            <v>0</v>
          </cell>
          <cell r="F328">
            <v>0</v>
          </cell>
        </row>
        <row r="329">
          <cell r="D329">
            <v>46753</v>
          </cell>
          <cell r="E329">
            <v>0</v>
          </cell>
          <cell r="F329">
            <v>0</v>
          </cell>
        </row>
        <row r="330">
          <cell r="D330">
            <v>46784</v>
          </cell>
          <cell r="E330">
            <v>0</v>
          </cell>
          <cell r="F330">
            <v>0</v>
          </cell>
        </row>
        <row r="331">
          <cell r="D331">
            <v>46813</v>
          </cell>
          <cell r="E331">
            <v>0</v>
          </cell>
          <cell r="F331">
            <v>0</v>
          </cell>
        </row>
        <row r="332">
          <cell r="D332">
            <v>46844</v>
          </cell>
          <cell r="E332">
            <v>0</v>
          </cell>
          <cell r="F332">
            <v>0</v>
          </cell>
        </row>
        <row r="333">
          <cell r="D333">
            <v>46874</v>
          </cell>
          <cell r="E333">
            <v>0</v>
          </cell>
          <cell r="F333">
            <v>0</v>
          </cell>
        </row>
        <row r="334">
          <cell r="D334">
            <v>46905</v>
          </cell>
          <cell r="E334">
            <v>0</v>
          </cell>
          <cell r="F334">
            <v>0</v>
          </cell>
        </row>
        <row r="335">
          <cell r="D335">
            <v>46935</v>
          </cell>
          <cell r="E335">
            <v>0</v>
          </cell>
          <cell r="F335">
            <v>0</v>
          </cell>
        </row>
        <row r="336">
          <cell r="D336">
            <v>46966</v>
          </cell>
          <cell r="E336">
            <v>0</v>
          </cell>
          <cell r="F336">
            <v>0</v>
          </cell>
        </row>
        <row r="337">
          <cell r="D337">
            <v>46997</v>
          </cell>
          <cell r="E337">
            <v>0</v>
          </cell>
          <cell r="F337">
            <v>0</v>
          </cell>
        </row>
        <row r="338">
          <cell r="D338">
            <v>47027</v>
          </cell>
          <cell r="E338">
            <v>0</v>
          </cell>
          <cell r="F338">
            <v>0</v>
          </cell>
        </row>
        <row r="339">
          <cell r="D339">
            <v>47058</v>
          </cell>
          <cell r="E339">
            <v>0</v>
          </cell>
          <cell r="F339">
            <v>0</v>
          </cell>
        </row>
        <row r="340">
          <cell r="D340">
            <v>47088</v>
          </cell>
          <cell r="E340">
            <v>0</v>
          </cell>
          <cell r="F340">
            <v>0</v>
          </cell>
        </row>
        <row r="341">
          <cell r="D341" t="str">
            <v>Total 2028</v>
          </cell>
          <cell r="E341">
            <v>0</v>
          </cell>
          <cell r="F341">
            <v>0</v>
          </cell>
        </row>
        <row r="342">
          <cell r="D342">
            <v>47119</v>
          </cell>
          <cell r="E342">
            <v>0</v>
          </cell>
          <cell r="F342">
            <v>0</v>
          </cell>
        </row>
        <row r="343">
          <cell r="D343">
            <v>47150</v>
          </cell>
          <cell r="E343">
            <v>0</v>
          </cell>
          <cell r="F343">
            <v>0</v>
          </cell>
        </row>
        <row r="344">
          <cell r="D344">
            <v>47178</v>
          </cell>
          <cell r="E344">
            <v>0</v>
          </cell>
          <cell r="F344">
            <v>0</v>
          </cell>
        </row>
        <row r="345">
          <cell r="D345">
            <v>47209</v>
          </cell>
          <cell r="E345">
            <v>0</v>
          </cell>
          <cell r="F345">
            <v>0</v>
          </cell>
        </row>
        <row r="346">
          <cell r="D346">
            <v>47239</v>
          </cell>
          <cell r="E346">
            <v>0</v>
          </cell>
          <cell r="F346">
            <v>0</v>
          </cell>
        </row>
        <row r="347">
          <cell r="D347">
            <v>47270</v>
          </cell>
          <cell r="E347">
            <v>0</v>
          </cell>
          <cell r="F347">
            <v>0</v>
          </cell>
        </row>
        <row r="348">
          <cell r="D348">
            <v>47300</v>
          </cell>
          <cell r="E348">
            <v>0</v>
          </cell>
          <cell r="F348">
            <v>0</v>
          </cell>
        </row>
        <row r="349">
          <cell r="D349">
            <v>47331</v>
          </cell>
          <cell r="E349">
            <v>0</v>
          </cell>
          <cell r="F349">
            <v>0</v>
          </cell>
        </row>
        <row r="350">
          <cell r="D350">
            <v>47362</v>
          </cell>
          <cell r="E350">
            <v>0</v>
          </cell>
          <cell r="F350">
            <v>0</v>
          </cell>
        </row>
        <row r="351">
          <cell r="D351">
            <v>47392</v>
          </cell>
          <cell r="E351">
            <v>0</v>
          </cell>
          <cell r="F351">
            <v>0</v>
          </cell>
        </row>
        <row r="352">
          <cell r="D352">
            <v>47423</v>
          </cell>
          <cell r="E352">
            <v>0</v>
          </cell>
          <cell r="F352">
            <v>0</v>
          </cell>
        </row>
        <row r="353">
          <cell r="D353">
            <v>47453</v>
          </cell>
          <cell r="E353">
            <v>0</v>
          </cell>
          <cell r="F353">
            <v>0</v>
          </cell>
        </row>
        <row r="354">
          <cell r="D354" t="str">
            <v>Total 2029</v>
          </cell>
          <cell r="E354">
            <v>0</v>
          </cell>
          <cell r="F354">
            <v>0</v>
          </cell>
        </row>
        <row r="355">
          <cell r="D355">
            <v>47484</v>
          </cell>
          <cell r="E355">
            <v>0</v>
          </cell>
          <cell r="F355">
            <v>0</v>
          </cell>
        </row>
        <row r="356">
          <cell r="D356">
            <v>47515</v>
          </cell>
          <cell r="E356">
            <v>0</v>
          </cell>
          <cell r="F356">
            <v>0</v>
          </cell>
        </row>
        <row r="357">
          <cell r="D357">
            <v>47543</v>
          </cell>
          <cell r="E357">
            <v>0</v>
          </cell>
          <cell r="F357">
            <v>0</v>
          </cell>
        </row>
        <row r="358">
          <cell r="D358">
            <v>47574</v>
          </cell>
          <cell r="E358">
            <v>0</v>
          </cell>
          <cell r="F358">
            <v>0</v>
          </cell>
        </row>
        <row r="359">
          <cell r="D359">
            <v>47604</v>
          </cell>
          <cell r="E359">
            <v>0</v>
          </cell>
          <cell r="F359">
            <v>0</v>
          </cell>
        </row>
        <row r="360">
          <cell r="D360">
            <v>47635</v>
          </cell>
          <cell r="E360">
            <v>0</v>
          </cell>
          <cell r="F360">
            <v>0</v>
          </cell>
        </row>
        <row r="361">
          <cell r="D361">
            <v>47665</v>
          </cell>
          <cell r="E361">
            <v>0</v>
          </cell>
          <cell r="F361">
            <v>0</v>
          </cell>
        </row>
        <row r="362">
          <cell r="D362">
            <v>47696</v>
          </cell>
          <cell r="E362">
            <v>0</v>
          </cell>
          <cell r="F362">
            <v>0</v>
          </cell>
        </row>
        <row r="363">
          <cell r="D363">
            <v>47727</v>
          </cell>
          <cell r="E363">
            <v>0</v>
          </cell>
          <cell r="F363">
            <v>0</v>
          </cell>
        </row>
        <row r="364">
          <cell r="D364">
            <v>47757</v>
          </cell>
          <cell r="E364">
            <v>0</v>
          </cell>
          <cell r="F364">
            <v>0</v>
          </cell>
        </row>
        <row r="365">
          <cell r="D365">
            <v>47788</v>
          </cell>
          <cell r="E365">
            <v>0</v>
          </cell>
          <cell r="F365">
            <v>0</v>
          </cell>
        </row>
        <row r="366">
          <cell r="D366">
            <v>47818</v>
          </cell>
          <cell r="E366">
            <v>0</v>
          </cell>
          <cell r="F366">
            <v>0</v>
          </cell>
        </row>
        <row r="367">
          <cell r="D367" t="str">
            <v>Total 2030</v>
          </cell>
          <cell r="E367">
            <v>0</v>
          </cell>
          <cell r="F367">
            <v>0</v>
          </cell>
        </row>
        <row r="368">
          <cell r="D368">
            <v>47849</v>
          </cell>
          <cell r="E368">
            <v>0</v>
          </cell>
          <cell r="F368">
            <v>0</v>
          </cell>
        </row>
        <row r="369">
          <cell r="D369">
            <v>47880</v>
          </cell>
          <cell r="E369">
            <v>0</v>
          </cell>
          <cell r="F369">
            <v>0</v>
          </cell>
        </row>
        <row r="370">
          <cell r="D370">
            <v>47908</v>
          </cell>
          <cell r="E370">
            <v>0</v>
          </cell>
          <cell r="F370">
            <v>0</v>
          </cell>
        </row>
        <row r="371">
          <cell r="D371">
            <v>47939</v>
          </cell>
          <cell r="E371">
            <v>0</v>
          </cell>
          <cell r="F371">
            <v>0</v>
          </cell>
        </row>
        <row r="372">
          <cell r="D372">
            <v>47969</v>
          </cell>
          <cell r="E372">
            <v>0</v>
          </cell>
          <cell r="F372">
            <v>0</v>
          </cell>
        </row>
        <row r="373">
          <cell r="D373">
            <v>48000</v>
          </cell>
          <cell r="E373">
            <v>0</v>
          </cell>
          <cell r="F373">
            <v>0</v>
          </cell>
        </row>
        <row r="374">
          <cell r="D374">
            <v>48030</v>
          </cell>
          <cell r="E374">
            <v>0</v>
          </cell>
          <cell r="F374">
            <v>0</v>
          </cell>
        </row>
        <row r="375">
          <cell r="D375">
            <v>48061</v>
          </cell>
          <cell r="E375">
            <v>0</v>
          </cell>
          <cell r="F375">
            <v>0</v>
          </cell>
        </row>
        <row r="376">
          <cell r="D376">
            <v>48092</v>
          </cell>
          <cell r="E376">
            <v>0</v>
          </cell>
          <cell r="F376">
            <v>0</v>
          </cell>
        </row>
        <row r="377">
          <cell r="D377">
            <v>48122</v>
          </cell>
          <cell r="E377">
            <v>0</v>
          </cell>
          <cell r="F377">
            <v>0</v>
          </cell>
        </row>
        <row r="378">
          <cell r="D378">
            <v>48153</v>
          </cell>
          <cell r="E378">
            <v>0</v>
          </cell>
          <cell r="F378">
            <v>0</v>
          </cell>
        </row>
        <row r="379">
          <cell r="D379">
            <v>48183</v>
          </cell>
          <cell r="E379">
            <v>0</v>
          </cell>
          <cell r="F379">
            <v>0</v>
          </cell>
        </row>
        <row r="380">
          <cell r="D380" t="str">
            <v>Total 2031</v>
          </cell>
          <cell r="E380">
            <v>0</v>
          </cell>
          <cell r="F380">
            <v>0</v>
          </cell>
        </row>
        <row r="381">
          <cell r="D381">
            <v>48214</v>
          </cell>
          <cell r="E381">
            <v>0</v>
          </cell>
          <cell r="F381">
            <v>0</v>
          </cell>
        </row>
        <row r="382">
          <cell r="D382">
            <v>48245</v>
          </cell>
          <cell r="E382">
            <v>0</v>
          </cell>
          <cell r="F382">
            <v>0</v>
          </cell>
        </row>
        <row r="383">
          <cell r="D383">
            <v>48274</v>
          </cell>
          <cell r="E383">
            <v>0</v>
          </cell>
          <cell r="F383">
            <v>0</v>
          </cell>
        </row>
        <row r="384">
          <cell r="D384">
            <v>48305</v>
          </cell>
          <cell r="E384">
            <v>0</v>
          </cell>
          <cell r="F384">
            <v>0</v>
          </cell>
        </row>
        <row r="385">
          <cell r="D385">
            <v>48335</v>
          </cell>
          <cell r="E385">
            <v>0</v>
          </cell>
          <cell r="F385">
            <v>0</v>
          </cell>
        </row>
        <row r="386">
          <cell r="D386">
            <v>48366</v>
          </cell>
          <cell r="E386">
            <v>0</v>
          </cell>
          <cell r="F386">
            <v>0</v>
          </cell>
        </row>
        <row r="387">
          <cell r="D387">
            <v>48396</v>
          </cell>
          <cell r="E387">
            <v>0</v>
          </cell>
          <cell r="F387">
            <v>0</v>
          </cell>
        </row>
        <row r="388">
          <cell r="D388">
            <v>48427</v>
          </cell>
          <cell r="E388">
            <v>0</v>
          </cell>
          <cell r="F388">
            <v>0</v>
          </cell>
        </row>
        <row r="389">
          <cell r="D389">
            <v>48458</v>
          </cell>
          <cell r="E389">
            <v>0</v>
          </cell>
          <cell r="F389">
            <v>0</v>
          </cell>
        </row>
        <row r="390">
          <cell r="D390">
            <v>48488</v>
          </cell>
          <cell r="E390">
            <v>0</v>
          </cell>
          <cell r="F390">
            <v>0</v>
          </cell>
        </row>
        <row r="391">
          <cell r="D391">
            <v>48519</v>
          </cell>
          <cell r="E391">
            <v>0</v>
          </cell>
          <cell r="F391">
            <v>0</v>
          </cell>
        </row>
        <row r="392">
          <cell r="D392">
            <v>48549</v>
          </cell>
          <cell r="E392">
            <v>0</v>
          </cell>
          <cell r="F392">
            <v>0</v>
          </cell>
        </row>
        <row r="393">
          <cell r="D393" t="str">
            <v>Total 2032</v>
          </cell>
          <cell r="E393">
            <v>0</v>
          </cell>
          <cell r="F393">
            <v>0</v>
          </cell>
        </row>
        <row r="394">
          <cell r="D394">
            <v>48580</v>
          </cell>
          <cell r="E394">
            <v>0</v>
          </cell>
          <cell r="F394">
            <v>0</v>
          </cell>
        </row>
        <row r="395">
          <cell r="D395">
            <v>48611</v>
          </cell>
          <cell r="E395">
            <v>0</v>
          </cell>
          <cell r="F395">
            <v>0</v>
          </cell>
        </row>
        <row r="396">
          <cell r="D396">
            <v>48639</v>
          </cell>
          <cell r="E396">
            <v>0</v>
          </cell>
          <cell r="F396">
            <v>0</v>
          </cell>
        </row>
        <row r="397">
          <cell r="D397">
            <v>48670</v>
          </cell>
          <cell r="E397">
            <v>0</v>
          </cell>
          <cell r="F397">
            <v>0</v>
          </cell>
        </row>
        <row r="398">
          <cell r="D398">
            <v>48700</v>
          </cell>
          <cell r="E398">
            <v>0</v>
          </cell>
          <cell r="F398">
            <v>0</v>
          </cell>
        </row>
        <row r="399">
          <cell r="D399">
            <v>48731</v>
          </cell>
          <cell r="E399">
            <v>0</v>
          </cell>
          <cell r="F399">
            <v>0</v>
          </cell>
        </row>
        <row r="400">
          <cell r="D400">
            <v>48761</v>
          </cell>
          <cell r="E400">
            <v>0</v>
          </cell>
          <cell r="F400">
            <v>0</v>
          </cell>
        </row>
        <row r="401">
          <cell r="D401">
            <v>48792</v>
          </cell>
          <cell r="E401">
            <v>0</v>
          </cell>
          <cell r="F401">
            <v>0</v>
          </cell>
        </row>
        <row r="402">
          <cell r="D402">
            <v>48823</v>
          </cell>
          <cell r="E402">
            <v>0</v>
          </cell>
          <cell r="F402">
            <v>0</v>
          </cell>
        </row>
        <row r="403">
          <cell r="D403">
            <v>48853</v>
          </cell>
          <cell r="E403">
            <v>0</v>
          </cell>
          <cell r="F403">
            <v>0</v>
          </cell>
        </row>
        <row r="404">
          <cell r="D404">
            <v>48884</v>
          </cell>
          <cell r="E404">
            <v>0</v>
          </cell>
          <cell r="F404">
            <v>0</v>
          </cell>
        </row>
        <row r="405">
          <cell r="D405">
            <v>48914</v>
          </cell>
          <cell r="E405">
            <v>0</v>
          </cell>
          <cell r="F405">
            <v>0</v>
          </cell>
        </row>
        <row r="406">
          <cell r="D406" t="str">
            <v>Total 2033</v>
          </cell>
          <cell r="E406">
            <v>0</v>
          </cell>
          <cell r="F406">
            <v>0</v>
          </cell>
        </row>
        <row r="407">
          <cell r="D407">
            <v>48945</v>
          </cell>
          <cell r="E407">
            <v>0</v>
          </cell>
          <cell r="F407">
            <v>0</v>
          </cell>
        </row>
        <row r="408">
          <cell r="D408">
            <v>48976</v>
          </cell>
          <cell r="E408">
            <v>0</v>
          </cell>
          <cell r="F408">
            <v>0</v>
          </cell>
        </row>
        <row r="409">
          <cell r="D409">
            <v>49004</v>
          </cell>
          <cell r="E409">
            <v>0</v>
          </cell>
          <cell r="F409">
            <v>0</v>
          </cell>
        </row>
        <row r="410">
          <cell r="D410">
            <v>49035</v>
          </cell>
          <cell r="E410">
            <v>0</v>
          </cell>
          <cell r="F410">
            <v>0</v>
          </cell>
        </row>
        <row r="411">
          <cell r="D411">
            <v>49065</v>
          </cell>
          <cell r="E411">
            <v>0</v>
          </cell>
          <cell r="F411">
            <v>0</v>
          </cell>
        </row>
        <row r="412">
          <cell r="D412">
            <v>49096</v>
          </cell>
          <cell r="E412">
            <v>0</v>
          </cell>
          <cell r="F412">
            <v>0</v>
          </cell>
        </row>
        <row r="413">
          <cell r="D413">
            <v>49126</v>
          </cell>
          <cell r="E413">
            <v>0</v>
          </cell>
          <cell r="F413">
            <v>0</v>
          </cell>
        </row>
        <row r="414">
          <cell r="D414">
            <v>49157</v>
          </cell>
          <cell r="E414">
            <v>0</v>
          </cell>
          <cell r="F414">
            <v>0</v>
          </cell>
        </row>
        <row r="415">
          <cell r="D415">
            <v>49188</v>
          </cell>
          <cell r="E415">
            <v>0</v>
          </cell>
          <cell r="F415">
            <v>0</v>
          </cell>
        </row>
        <row r="416">
          <cell r="D416">
            <v>49218</v>
          </cell>
          <cell r="E416">
            <v>0</v>
          </cell>
          <cell r="F416">
            <v>0</v>
          </cell>
        </row>
        <row r="417">
          <cell r="D417">
            <v>49249</v>
          </cell>
          <cell r="E417">
            <v>0</v>
          </cell>
          <cell r="F417">
            <v>0</v>
          </cell>
        </row>
        <row r="418">
          <cell r="D418">
            <v>49279</v>
          </cell>
          <cell r="E418">
            <v>0</v>
          </cell>
          <cell r="F418">
            <v>0</v>
          </cell>
        </row>
        <row r="419">
          <cell r="D419" t="str">
            <v>Total 2034</v>
          </cell>
          <cell r="E419">
            <v>0</v>
          </cell>
          <cell r="F419">
            <v>0</v>
          </cell>
        </row>
        <row r="420">
          <cell r="D420">
            <v>49310</v>
          </cell>
          <cell r="E420">
            <v>0</v>
          </cell>
          <cell r="F420">
            <v>0</v>
          </cell>
        </row>
        <row r="421">
          <cell r="D421">
            <v>49341</v>
          </cell>
          <cell r="E421">
            <v>0</v>
          </cell>
          <cell r="F421">
            <v>0</v>
          </cell>
        </row>
        <row r="422">
          <cell r="D422">
            <v>49369</v>
          </cell>
          <cell r="E422">
            <v>0</v>
          </cell>
          <cell r="F422">
            <v>0</v>
          </cell>
        </row>
        <row r="423">
          <cell r="D423">
            <v>49400</v>
          </cell>
          <cell r="E423">
            <v>0</v>
          </cell>
          <cell r="F423">
            <v>0</v>
          </cell>
        </row>
        <row r="424">
          <cell r="D424">
            <v>49430</v>
          </cell>
          <cell r="E424">
            <v>0</v>
          </cell>
          <cell r="F424">
            <v>0</v>
          </cell>
        </row>
        <row r="425">
          <cell r="D425">
            <v>49461</v>
          </cell>
          <cell r="E425">
            <v>0</v>
          </cell>
          <cell r="F425">
            <v>0</v>
          </cell>
        </row>
        <row r="426">
          <cell r="D426">
            <v>49491</v>
          </cell>
          <cell r="E426">
            <v>0</v>
          </cell>
          <cell r="F426">
            <v>0</v>
          </cell>
        </row>
        <row r="427">
          <cell r="D427">
            <v>49522</v>
          </cell>
          <cell r="E427">
            <v>0</v>
          </cell>
          <cell r="F427">
            <v>0</v>
          </cell>
        </row>
        <row r="428">
          <cell r="D428">
            <v>49553</v>
          </cell>
          <cell r="E428">
            <v>0</v>
          </cell>
          <cell r="F428">
            <v>0</v>
          </cell>
        </row>
        <row r="429">
          <cell r="D429">
            <v>49583</v>
          </cell>
          <cell r="E429">
            <v>0</v>
          </cell>
          <cell r="F429">
            <v>0</v>
          </cell>
        </row>
        <row r="430">
          <cell r="D430">
            <v>49614</v>
          </cell>
          <cell r="E430">
            <v>0</v>
          </cell>
          <cell r="F430">
            <v>0</v>
          </cell>
        </row>
        <row r="431">
          <cell r="D431">
            <v>49644</v>
          </cell>
          <cell r="E431">
            <v>0</v>
          </cell>
          <cell r="F431">
            <v>0</v>
          </cell>
        </row>
        <row r="432">
          <cell r="D432" t="str">
            <v>Total 2035</v>
          </cell>
          <cell r="E432">
            <v>0</v>
          </cell>
          <cell r="F432">
            <v>0</v>
          </cell>
        </row>
        <row r="433">
          <cell r="D433">
            <v>49675</v>
          </cell>
          <cell r="E433">
            <v>0</v>
          </cell>
          <cell r="F433">
            <v>0</v>
          </cell>
        </row>
        <row r="434">
          <cell r="D434">
            <v>49706</v>
          </cell>
          <cell r="E434">
            <v>0</v>
          </cell>
          <cell r="F434">
            <v>0</v>
          </cell>
        </row>
        <row r="435">
          <cell r="D435">
            <v>49735</v>
          </cell>
          <cell r="E435">
            <v>0</v>
          </cell>
          <cell r="F435">
            <v>0</v>
          </cell>
        </row>
        <row r="436">
          <cell r="D436">
            <v>49766</v>
          </cell>
          <cell r="E436">
            <v>0</v>
          </cell>
          <cell r="F436">
            <v>0</v>
          </cell>
        </row>
        <row r="437">
          <cell r="D437">
            <v>49796</v>
          </cell>
          <cell r="E437">
            <v>0</v>
          </cell>
          <cell r="F437">
            <v>0</v>
          </cell>
        </row>
        <row r="438">
          <cell r="D438">
            <v>49827</v>
          </cell>
          <cell r="E438">
            <v>0</v>
          </cell>
          <cell r="F438">
            <v>0</v>
          </cell>
        </row>
        <row r="439">
          <cell r="D439">
            <v>49857</v>
          </cell>
          <cell r="E439">
            <v>0</v>
          </cell>
          <cell r="F439">
            <v>0</v>
          </cell>
        </row>
        <row r="440">
          <cell r="D440">
            <v>49888</v>
          </cell>
          <cell r="E440">
            <v>0</v>
          </cell>
          <cell r="F440">
            <v>0</v>
          </cell>
        </row>
        <row r="441">
          <cell r="D441">
            <v>49919</v>
          </cell>
          <cell r="E441">
            <v>0</v>
          </cell>
          <cell r="F441">
            <v>0</v>
          </cell>
        </row>
        <row r="442">
          <cell r="D442">
            <v>49949</v>
          </cell>
          <cell r="E442">
            <v>0</v>
          </cell>
          <cell r="F442">
            <v>0</v>
          </cell>
        </row>
        <row r="443">
          <cell r="D443">
            <v>49980</v>
          </cell>
          <cell r="E443">
            <v>0</v>
          </cell>
          <cell r="F443">
            <v>0</v>
          </cell>
        </row>
        <row r="444">
          <cell r="D444">
            <v>50010</v>
          </cell>
          <cell r="E444">
            <v>0</v>
          </cell>
          <cell r="F444">
            <v>0</v>
          </cell>
        </row>
        <row r="445">
          <cell r="D445" t="str">
            <v>Total 2036</v>
          </cell>
          <cell r="E445">
            <v>0</v>
          </cell>
          <cell r="F445">
            <v>0</v>
          </cell>
        </row>
        <row r="446">
          <cell r="D446">
            <v>50041</v>
          </cell>
          <cell r="E446">
            <v>0</v>
          </cell>
          <cell r="F446">
            <v>0</v>
          </cell>
        </row>
        <row r="447">
          <cell r="D447">
            <v>50072</v>
          </cell>
          <cell r="E447">
            <v>0</v>
          </cell>
          <cell r="F447">
            <v>0</v>
          </cell>
        </row>
        <row r="448">
          <cell r="D448">
            <v>50100</v>
          </cell>
          <cell r="E448">
            <v>0</v>
          </cell>
          <cell r="F448">
            <v>0</v>
          </cell>
        </row>
        <row r="449">
          <cell r="D449">
            <v>50131</v>
          </cell>
          <cell r="E449">
            <v>0</v>
          </cell>
          <cell r="F449">
            <v>0</v>
          </cell>
        </row>
        <row r="450">
          <cell r="D450">
            <v>50161</v>
          </cell>
          <cell r="E450">
            <v>0</v>
          </cell>
          <cell r="F450">
            <v>0</v>
          </cell>
        </row>
        <row r="451">
          <cell r="D451">
            <v>50192</v>
          </cell>
          <cell r="E451">
            <v>0</v>
          </cell>
          <cell r="F451">
            <v>0</v>
          </cell>
        </row>
        <row r="452">
          <cell r="D452">
            <v>50222</v>
          </cell>
          <cell r="E452">
            <v>0</v>
          </cell>
          <cell r="F452">
            <v>0</v>
          </cell>
        </row>
        <row r="453">
          <cell r="D453">
            <v>50253</v>
          </cell>
          <cell r="E453">
            <v>0</v>
          </cell>
          <cell r="F453">
            <v>0</v>
          </cell>
        </row>
        <row r="454">
          <cell r="D454">
            <v>50284</v>
          </cell>
          <cell r="E454">
            <v>0</v>
          </cell>
          <cell r="F454">
            <v>0</v>
          </cell>
        </row>
        <row r="455">
          <cell r="D455">
            <v>50314</v>
          </cell>
          <cell r="E455">
            <v>0</v>
          </cell>
          <cell r="F455">
            <v>0</v>
          </cell>
        </row>
        <row r="456">
          <cell r="D456">
            <v>50345</v>
          </cell>
          <cell r="E456">
            <v>0</v>
          </cell>
          <cell r="F456">
            <v>0</v>
          </cell>
        </row>
        <row r="457">
          <cell r="D457">
            <v>50375</v>
          </cell>
          <cell r="E457">
            <v>0</v>
          </cell>
          <cell r="F457">
            <v>0</v>
          </cell>
        </row>
        <row r="458">
          <cell r="D458" t="str">
            <v>Total 2037</v>
          </cell>
          <cell r="E458">
            <v>0</v>
          </cell>
          <cell r="F458">
            <v>0</v>
          </cell>
        </row>
        <row r="459">
          <cell r="D459">
            <v>50406</v>
          </cell>
          <cell r="E459">
            <v>0</v>
          </cell>
          <cell r="F459">
            <v>0</v>
          </cell>
        </row>
        <row r="460">
          <cell r="D460">
            <v>50437</v>
          </cell>
          <cell r="E460">
            <v>0</v>
          </cell>
          <cell r="F460">
            <v>0</v>
          </cell>
        </row>
        <row r="461">
          <cell r="D461">
            <v>50465</v>
          </cell>
          <cell r="E461">
            <v>0</v>
          </cell>
          <cell r="F461">
            <v>0</v>
          </cell>
        </row>
        <row r="462">
          <cell r="D462">
            <v>50496</v>
          </cell>
          <cell r="E462">
            <v>0</v>
          </cell>
          <cell r="F462">
            <v>0</v>
          </cell>
        </row>
        <row r="463">
          <cell r="D463">
            <v>50526</v>
          </cell>
          <cell r="E463">
            <v>0</v>
          </cell>
          <cell r="F463">
            <v>0</v>
          </cell>
        </row>
        <row r="464">
          <cell r="D464">
            <v>50557</v>
          </cell>
          <cell r="E464">
            <v>0</v>
          </cell>
          <cell r="F464">
            <v>0</v>
          </cell>
        </row>
        <row r="465">
          <cell r="D465">
            <v>50587</v>
          </cell>
          <cell r="E465">
            <v>0</v>
          </cell>
          <cell r="F465">
            <v>0</v>
          </cell>
        </row>
        <row r="466">
          <cell r="D466">
            <v>50618</v>
          </cell>
          <cell r="E466">
            <v>0</v>
          </cell>
          <cell r="F466">
            <v>0</v>
          </cell>
        </row>
        <row r="467">
          <cell r="D467">
            <v>50649</v>
          </cell>
          <cell r="E467">
            <v>0</v>
          </cell>
          <cell r="F467">
            <v>0</v>
          </cell>
        </row>
        <row r="468">
          <cell r="D468">
            <v>50679</v>
          </cell>
          <cell r="E468">
            <v>0</v>
          </cell>
          <cell r="F468">
            <v>0</v>
          </cell>
        </row>
        <row r="469">
          <cell r="D469">
            <v>50710</v>
          </cell>
          <cell r="E469">
            <v>0</v>
          </cell>
          <cell r="F469">
            <v>0</v>
          </cell>
        </row>
        <row r="470">
          <cell r="D470">
            <v>50740</v>
          </cell>
          <cell r="E470">
            <v>0</v>
          </cell>
          <cell r="F470">
            <v>0</v>
          </cell>
        </row>
        <row r="471">
          <cell r="D471" t="str">
            <v>Total 2038</v>
          </cell>
          <cell r="E471">
            <v>0</v>
          </cell>
          <cell r="F471">
            <v>0</v>
          </cell>
        </row>
        <row r="472">
          <cell r="D472">
            <v>50771</v>
          </cell>
          <cell r="E472">
            <v>0</v>
          </cell>
          <cell r="F472">
            <v>0</v>
          </cell>
        </row>
        <row r="473">
          <cell r="D473">
            <v>50802</v>
          </cell>
          <cell r="E473">
            <v>0</v>
          </cell>
          <cell r="F473">
            <v>0</v>
          </cell>
        </row>
        <row r="474">
          <cell r="D474">
            <v>50830</v>
          </cell>
          <cell r="E474">
            <v>0</v>
          </cell>
          <cell r="F474">
            <v>0</v>
          </cell>
        </row>
        <row r="475">
          <cell r="D475">
            <v>50861</v>
          </cell>
          <cell r="E475">
            <v>0</v>
          </cell>
          <cell r="F475">
            <v>0</v>
          </cell>
        </row>
        <row r="476">
          <cell r="D476">
            <v>50891</v>
          </cell>
          <cell r="E476">
            <v>0</v>
          </cell>
          <cell r="F476">
            <v>0</v>
          </cell>
        </row>
        <row r="477">
          <cell r="D477">
            <v>50922</v>
          </cell>
          <cell r="E477">
            <v>0</v>
          </cell>
          <cell r="F477">
            <v>0</v>
          </cell>
        </row>
        <row r="478">
          <cell r="D478">
            <v>50952</v>
          </cell>
          <cell r="E478">
            <v>0</v>
          </cell>
          <cell r="F478">
            <v>0</v>
          </cell>
        </row>
        <row r="479">
          <cell r="D479">
            <v>50983</v>
          </cell>
          <cell r="E479">
            <v>0</v>
          </cell>
          <cell r="F479">
            <v>0</v>
          </cell>
        </row>
        <row r="480">
          <cell r="D480">
            <v>51014</v>
          </cell>
          <cell r="E480">
            <v>0</v>
          </cell>
          <cell r="F480">
            <v>0</v>
          </cell>
        </row>
        <row r="481">
          <cell r="D481">
            <v>51044</v>
          </cell>
          <cell r="E481">
            <v>0</v>
          </cell>
          <cell r="F481">
            <v>0</v>
          </cell>
        </row>
        <row r="482">
          <cell r="D482">
            <v>51075</v>
          </cell>
          <cell r="E482">
            <v>0</v>
          </cell>
          <cell r="F482">
            <v>0</v>
          </cell>
        </row>
        <row r="483">
          <cell r="D483">
            <v>51105</v>
          </cell>
          <cell r="E483">
            <v>0</v>
          </cell>
          <cell r="F483">
            <v>0</v>
          </cell>
        </row>
        <row r="484">
          <cell r="D484" t="str">
            <v>Total 2039</v>
          </cell>
          <cell r="E484">
            <v>0</v>
          </cell>
          <cell r="F484">
            <v>0</v>
          </cell>
        </row>
        <row r="485">
          <cell r="D485">
            <v>51136</v>
          </cell>
          <cell r="E485">
            <v>0</v>
          </cell>
          <cell r="F485">
            <v>0</v>
          </cell>
        </row>
        <row r="486">
          <cell r="D486">
            <v>51167</v>
          </cell>
          <cell r="E486">
            <v>0</v>
          </cell>
          <cell r="F486">
            <v>0</v>
          </cell>
        </row>
        <row r="487">
          <cell r="D487">
            <v>51196</v>
          </cell>
          <cell r="E487">
            <v>0</v>
          </cell>
          <cell r="F487">
            <v>0</v>
          </cell>
        </row>
        <row r="488">
          <cell r="D488">
            <v>51227</v>
          </cell>
          <cell r="E488">
            <v>0</v>
          </cell>
          <cell r="F488">
            <v>0</v>
          </cell>
        </row>
        <row r="489">
          <cell r="D489">
            <v>51257</v>
          </cell>
          <cell r="E489">
            <v>0</v>
          </cell>
          <cell r="F489">
            <v>0</v>
          </cell>
        </row>
        <row r="490">
          <cell r="D490">
            <v>51288</v>
          </cell>
          <cell r="E490">
            <v>0</v>
          </cell>
          <cell r="F490">
            <v>0</v>
          </cell>
        </row>
        <row r="491">
          <cell r="D491">
            <v>51318</v>
          </cell>
          <cell r="E491">
            <v>0</v>
          </cell>
          <cell r="F491">
            <v>0</v>
          </cell>
        </row>
        <row r="492">
          <cell r="D492">
            <v>51349</v>
          </cell>
          <cell r="E492">
            <v>0</v>
          </cell>
          <cell r="F492">
            <v>0</v>
          </cell>
        </row>
        <row r="493">
          <cell r="D493">
            <v>51380</v>
          </cell>
          <cell r="E493">
            <v>0</v>
          </cell>
          <cell r="F493">
            <v>0</v>
          </cell>
        </row>
        <row r="494">
          <cell r="D494">
            <v>51410</v>
          </cell>
          <cell r="E494">
            <v>0</v>
          </cell>
          <cell r="F494">
            <v>0</v>
          </cell>
        </row>
        <row r="495">
          <cell r="D495">
            <v>51441</v>
          </cell>
          <cell r="E495">
            <v>0</v>
          </cell>
          <cell r="F495">
            <v>0</v>
          </cell>
        </row>
        <row r="496">
          <cell r="D496">
            <v>51471</v>
          </cell>
          <cell r="E496">
            <v>0</v>
          </cell>
          <cell r="F496">
            <v>0</v>
          </cell>
        </row>
        <row r="497">
          <cell r="D497" t="str">
            <v>Total 2040</v>
          </cell>
          <cell r="E497">
            <v>0</v>
          </cell>
          <cell r="F497">
            <v>0</v>
          </cell>
        </row>
        <row r="498">
          <cell r="D498">
            <v>51502</v>
          </cell>
          <cell r="E498">
            <v>0</v>
          </cell>
          <cell r="F498">
            <v>0</v>
          </cell>
        </row>
        <row r="499">
          <cell r="D499">
            <v>51533</v>
          </cell>
          <cell r="E499">
            <v>0</v>
          </cell>
          <cell r="F499">
            <v>0</v>
          </cell>
        </row>
        <row r="500">
          <cell r="D500">
            <v>51561</v>
          </cell>
          <cell r="E500">
            <v>0</v>
          </cell>
          <cell r="F500">
            <v>0</v>
          </cell>
        </row>
        <row r="501">
          <cell r="D501">
            <v>51592</v>
          </cell>
          <cell r="E501">
            <v>0</v>
          </cell>
          <cell r="F501">
            <v>0</v>
          </cell>
        </row>
        <row r="502">
          <cell r="D502">
            <v>51622</v>
          </cell>
          <cell r="E502">
            <v>0</v>
          </cell>
          <cell r="F502">
            <v>0</v>
          </cell>
        </row>
        <row r="503">
          <cell r="D503">
            <v>51653</v>
          </cell>
          <cell r="E503">
            <v>0</v>
          </cell>
          <cell r="F503">
            <v>0</v>
          </cell>
        </row>
        <row r="504">
          <cell r="D504">
            <v>51683</v>
          </cell>
          <cell r="E504">
            <v>0</v>
          </cell>
          <cell r="F504">
            <v>0</v>
          </cell>
        </row>
        <row r="505">
          <cell r="D505">
            <v>51714</v>
          </cell>
          <cell r="E505">
            <v>0</v>
          </cell>
          <cell r="F505">
            <v>0</v>
          </cell>
        </row>
        <row r="506">
          <cell r="D506">
            <v>51745</v>
          </cell>
          <cell r="E506">
            <v>0</v>
          </cell>
          <cell r="F506">
            <v>0</v>
          </cell>
        </row>
        <row r="507">
          <cell r="D507">
            <v>51775</v>
          </cell>
          <cell r="E507">
            <v>0</v>
          </cell>
          <cell r="F507">
            <v>0</v>
          </cell>
        </row>
        <row r="508">
          <cell r="D508">
            <v>51806</v>
          </cell>
          <cell r="E508">
            <v>0</v>
          </cell>
          <cell r="F508">
            <v>0</v>
          </cell>
        </row>
        <row r="509">
          <cell r="D509">
            <v>51836</v>
          </cell>
          <cell r="E509">
            <v>0</v>
          </cell>
          <cell r="F509">
            <v>0</v>
          </cell>
        </row>
        <row r="510">
          <cell r="D510" t="str">
            <v>Total 2041</v>
          </cell>
          <cell r="E510">
            <v>0</v>
          </cell>
          <cell r="F510">
            <v>0</v>
          </cell>
        </row>
        <row r="511">
          <cell r="D511">
            <v>51867</v>
          </cell>
          <cell r="E511">
            <v>0</v>
          </cell>
          <cell r="F511">
            <v>0</v>
          </cell>
        </row>
        <row r="512">
          <cell r="D512">
            <v>51898</v>
          </cell>
          <cell r="E512">
            <v>0</v>
          </cell>
          <cell r="F512">
            <v>0</v>
          </cell>
        </row>
        <row r="513">
          <cell r="D513">
            <v>51926</v>
          </cell>
          <cell r="E513">
            <v>0</v>
          </cell>
          <cell r="F513">
            <v>0</v>
          </cell>
        </row>
        <row r="514">
          <cell r="D514">
            <v>51957</v>
          </cell>
          <cell r="E514">
            <v>0</v>
          </cell>
          <cell r="F514">
            <v>0</v>
          </cell>
        </row>
        <row r="515">
          <cell r="D515">
            <v>51987</v>
          </cell>
          <cell r="E515">
            <v>0</v>
          </cell>
          <cell r="F515">
            <v>0</v>
          </cell>
        </row>
        <row r="516">
          <cell r="D516">
            <v>52018</v>
          </cell>
          <cell r="E516">
            <v>0</v>
          </cell>
          <cell r="F516">
            <v>0</v>
          </cell>
        </row>
        <row r="517">
          <cell r="D517">
            <v>52048</v>
          </cell>
          <cell r="E517">
            <v>0</v>
          </cell>
          <cell r="F517">
            <v>0</v>
          </cell>
        </row>
        <row r="518">
          <cell r="D518">
            <v>52079</v>
          </cell>
          <cell r="E518">
            <v>0</v>
          </cell>
          <cell r="F518">
            <v>0</v>
          </cell>
        </row>
        <row r="519">
          <cell r="D519">
            <v>52110</v>
          </cell>
          <cell r="E519">
            <v>0</v>
          </cell>
          <cell r="F519">
            <v>0</v>
          </cell>
        </row>
        <row r="520">
          <cell r="D520">
            <v>52140</v>
          </cell>
          <cell r="E520">
            <v>0</v>
          </cell>
          <cell r="F520">
            <v>0</v>
          </cell>
        </row>
        <row r="521">
          <cell r="D521">
            <v>52171</v>
          </cell>
          <cell r="E521">
            <v>0</v>
          </cell>
          <cell r="F521">
            <v>0</v>
          </cell>
        </row>
        <row r="522">
          <cell r="D522">
            <v>52201</v>
          </cell>
          <cell r="E522">
            <v>0</v>
          </cell>
          <cell r="F522">
            <v>0</v>
          </cell>
        </row>
        <row r="523">
          <cell r="D523" t="str">
            <v>Total 2042</v>
          </cell>
          <cell r="E523">
            <v>0</v>
          </cell>
          <cell r="F523">
            <v>0</v>
          </cell>
        </row>
        <row r="524">
          <cell r="D524">
            <v>52232</v>
          </cell>
          <cell r="E524">
            <v>0</v>
          </cell>
          <cell r="F524">
            <v>0</v>
          </cell>
        </row>
        <row r="525">
          <cell r="D525">
            <v>52263</v>
          </cell>
          <cell r="E525">
            <v>0</v>
          </cell>
          <cell r="F525">
            <v>0</v>
          </cell>
        </row>
        <row r="526">
          <cell r="D526">
            <v>52291</v>
          </cell>
          <cell r="E526">
            <v>0</v>
          </cell>
          <cell r="F526">
            <v>0</v>
          </cell>
        </row>
        <row r="527">
          <cell r="D527">
            <v>52322</v>
          </cell>
          <cell r="E527">
            <v>0</v>
          </cell>
          <cell r="F527">
            <v>0</v>
          </cell>
        </row>
        <row r="528">
          <cell r="D528">
            <v>52352</v>
          </cell>
          <cell r="E528">
            <v>0</v>
          </cell>
          <cell r="F528">
            <v>0</v>
          </cell>
        </row>
        <row r="529">
          <cell r="D529">
            <v>52383</v>
          </cell>
          <cell r="E529">
            <v>0</v>
          </cell>
          <cell r="F529">
            <v>0</v>
          </cell>
        </row>
        <row r="530">
          <cell r="D530">
            <v>52413</v>
          </cell>
          <cell r="E530">
            <v>0</v>
          </cell>
          <cell r="F530">
            <v>0</v>
          </cell>
        </row>
        <row r="531">
          <cell r="D531">
            <v>52444</v>
          </cell>
          <cell r="E531">
            <v>0</v>
          </cell>
          <cell r="F531">
            <v>0</v>
          </cell>
        </row>
        <row r="532">
          <cell r="D532">
            <v>52475</v>
          </cell>
          <cell r="E532">
            <v>0</v>
          </cell>
          <cell r="F532">
            <v>0</v>
          </cell>
        </row>
        <row r="533">
          <cell r="D533">
            <v>52505</v>
          </cell>
          <cell r="E533">
            <v>0</v>
          </cell>
          <cell r="F533">
            <v>0</v>
          </cell>
        </row>
        <row r="534">
          <cell r="D534">
            <v>52536</v>
          </cell>
          <cell r="E534">
            <v>0</v>
          </cell>
          <cell r="F534">
            <v>0</v>
          </cell>
        </row>
        <row r="535">
          <cell r="D535">
            <v>52566</v>
          </cell>
          <cell r="E535">
            <v>0</v>
          </cell>
          <cell r="F535">
            <v>0</v>
          </cell>
        </row>
        <row r="536">
          <cell r="D536" t="str">
            <v>Total 2043</v>
          </cell>
          <cell r="E536">
            <v>0</v>
          </cell>
          <cell r="F536">
            <v>0</v>
          </cell>
        </row>
        <row r="537">
          <cell r="D537">
            <v>52597</v>
          </cell>
          <cell r="E537">
            <v>0</v>
          </cell>
          <cell r="F537">
            <v>0</v>
          </cell>
        </row>
        <row r="538">
          <cell r="D538">
            <v>52628</v>
          </cell>
          <cell r="E538">
            <v>0</v>
          </cell>
          <cell r="F538">
            <v>0</v>
          </cell>
        </row>
        <row r="539">
          <cell r="D539">
            <v>52657</v>
          </cell>
          <cell r="E539">
            <v>0</v>
          </cell>
          <cell r="F539">
            <v>0</v>
          </cell>
        </row>
        <row r="540">
          <cell r="D540">
            <v>52688</v>
          </cell>
          <cell r="E540">
            <v>0</v>
          </cell>
          <cell r="F540">
            <v>0</v>
          </cell>
        </row>
        <row r="541">
          <cell r="D541">
            <v>52718</v>
          </cell>
          <cell r="E541">
            <v>0</v>
          </cell>
          <cell r="F541">
            <v>0</v>
          </cell>
        </row>
        <row r="542">
          <cell r="D542">
            <v>52749</v>
          </cell>
          <cell r="E542">
            <v>0</v>
          </cell>
          <cell r="F542">
            <v>0</v>
          </cell>
        </row>
        <row r="543">
          <cell r="D543">
            <v>52779</v>
          </cell>
          <cell r="E543">
            <v>0</v>
          </cell>
          <cell r="F543">
            <v>0</v>
          </cell>
        </row>
        <row r="544">
          <cell r="D544">
            <v>52810</v>
          </cell>
          <cell r="E544">
            <v>0</v>
          </cell>
          <cell r="F544">
            <v>0</v>
          </cell>
        </row>
        <row r="545">
          <cell r="D545">
            <v>52841</v>
          </cell>
          <cell r="E545">
            <v>0</v>
          </cell>
          <cell r="F545">
            <v>0</v>
          </cell>
        </row>
        <row r="546">
          <cell r="D546">
            <v>52871</v>
          </cell>
          <cell r="E546">
            <v>0</v>
          </cell>
          <cell r="F546">
            <v>0</v>
          </cell>
        </row>
        <row r="547">
          <cell r="D547">
            <v>52902</v>
          </cell>
          <cell r="E547">
            <v>0</v>
          </cell>
          <cell r="F547">
            <v>0</v>
          </cell>
        </row>
        <row r="548">
          <cell r="D548">
            <v>52932</v>
          </cell>
          <cell r="E548">
            <v>0</v>
          </cell>
          <cell r="F548">
            <v>0</v>
          </cell>
        </row>
        <row r="549">
          <cell r="D549" t="str">
            <v>Total 2044</v>
          </cell>
          <cell r="E549">
            <v>0</v>
          </cell>
          <cell r="F549">
            <v>0</v>
          </cell>
        </row>
        <row r="550">
          <cell r="D550">
            <v>52963</v>
          </cell>
          <cell r="E550">
            <v>0</v>
          </cell>
          <cell r="F550">
            <v>0</v>
          </cell>
        </row>
        <row r="551">
          <cell r="D551">
            <v>52994</v>
          </cell>
          <cell r="E551">
            <v>0</v>
          </cell>
          <cell r="F551">
            <v>0</v>
          </cell>
        </row>
        <row r="552">
          <cell r="D552">
            <v>53022</v>
          </cell>
          <cell r="E552">
            <v>0</v>
          </cell>
          <cell r="F552">
            <v>0</v>
          </cell>
        </row>
        <row r="553">
          <cell r="D553">
            <v>53053</v>
          </cell>
          <cell r="E553">
            <v>0</v>
          </cell>
          <cell r="F553">
            <v>0</v>
          </cell>
        </row>
        <row r="554">
          <cell r="D554">
            <v>53083</v>
          </cell>
          <cell r="E554">
            <v>0</v>
          </cell>
          <cell r="F554">
            <v>0</v>
          </cell>
        </row>
        <row r="555">
          <cell r="D555">
            <v>53114</v>
          </cell>
          <cell r="E555">
            <v>0</v>
          </cell>
          <cell r="F555">
            <v>0</v>
          </cell>
        </row>
        <row r="556">
          <cell r="D556">
            <v>53144</v>
          </cell>
          <cell r="E556">
            <v>0</v>
          </cell>
          <cell r="F556">
            <v>0</v>
          </cell>
        </row>
        <row r="557">
          <cell r="D557">
            <v>53175</v>
          </cell>
          <cell r="E557">
            <v>0</v>
          </cell>
          <cell r="F557">
            <v>0</v>
          </cell>
        </row>
        <row r="558">
          <cell r="D558">
            <v>53206</v>
          </cell>
          <cell r="E558">
            <v>0</v>
          </cell>
          <cell r="F558">
            <v>0</v>
          </cell>
        </row>
        <row r="559">
          <cell r="D559">
            <v>53236</v>
          </cell>
          <cell r="E559">
            <v>0</v>
          </cell>
          <cell r="F559">
            <v>0</v>
          </cell>
        </row>
        <row r="560">
          <cell r="D560">
            <v>53267</v>
          </cell>
          <cell r="E560">
            <v>0</v>
          </cell>
          <cell r="F560">
            <v>0</v>
          </cell>
        </row>
        <row r="561">
          <cell r="D561">
            <v>53297</v>
          </cell>
          <cell r="E561">
            <v>0</v>
          </cell>
          <cell r="F561">
            <v>0</v>
          </cell>
        </row>
        <row r="562">
          <cell r="D562" t="str">
            <v>Total 2045</v>
          </cell>
          <cell r="E562">
            <v>0</v>
          </cell>
          <cell r="F562">
            <v>0</v>
          </cell>
        </row>
        <row r="563">
          <cell r="D563">
            <v>53328</v>
          </cell>
          <cell r="E563">
            <v>0</v>
          </cell>
          <cell r="F563">
            <v>0</v>
          </cell>
        </row>
        <row r="564">
          <cell r="D564">
            <v>53359</v>
          </cell>
          <cell r="E564">
            <v>0</v>
          </cell>
          <cell r="F564">
            <v>0</v>
          </cell>
        </row>
        <row r="565">
          <cell r="D565">
            <v>53387</v>
          </cell>
          <cell r="E565">
            <v>0</v>
          </cell>
          <cell r="F565">
            <v>0</v>
          </cell>
        </row>
        <row r="566">
          <cell r="D566">
            <v>53418</v>
          </cell>
          <cell r="E566">
            <v>0</v>
          </cell>
          <cell r="F566">
            <v>0</v>
          </cell>
        </row>
        <row r="567">
          <cell r="D567">
            <v>53448</v>
          </cell>
          <cell r="E567">
            <v>0</v>
          </cell>
          <cell r="F567">
            <v>0</v>
          </cell>
        </row>
        <row r="568">
          <cell r="D568">
            <v>53479</v>
          </cell>
          <cell r="E568">
            <v>0</v>
          </cell>
          <cell r="F568">
            <v>0</v>
          </cell>
        </row>
        <row r="569">
          <cell r="D569">
            <v>53509</v>
          </cell>
          <cell r="E569">
            <v>0</v>
          </cell>
          <cell r="F569">
            <v>0</v>
          </cell>
        </row>
        <row r="570">
          <cell r="D570">
            <v>53540</v>
          </cell>
          <cell r="E570">
            <v>0</v>
          </cell>
          <cell r="F570">
            <v>0</v>
          </cell>
        </row>
        <row r="571">
          <cell r="D571">
            <v>53571</v>
          </cell>
          <cell r="E571">
            <v>0</v>
          </cell>
          <cell r="F571">
            <v>0</v>
          </cell>
        </row>
        <row r="572">
          <cell r="D572">
            <v>53601</v>
          </cell>
          <cell r="E572">
            <v>0</v>
          </cell>
          <cell r="F572">
            <v>0</v>
          </cell>
        </row>
        <row r="573">
          <cell r="D573">
            <v>53632</v>
          </cell>
          <cell r="E573">
            <v>0</v>
          </cell>
          <cell r="F573">
            <v>0</v>
          </cell>
        </row>
        <row r="574">
          <cell r="D574">
            <v>53662</v>
          </cell>
          <cell r="E574">
            <v>0</v>
          </cell>
          <cell r="F574">
            <v>0</v>
          </cell>
        </row>
        <row r="575">
          <cell r="D575" t="str">
            <v>Total 2046</v>
          </cell>
          <cell r="E575">
            <v>0</v>
          </cell>
          <cell r="F575">
            <v>0</v>
          </cell>
        </row>
        <row r="576">
          <cell r="D576">
            <v>53693</v>
          </cell>
          <cell r="E576">
            <v>0</v>
          </cell>
          <cell r="F576">
            <v>0</v>
          </cell>
        </row>
        <row r="577">
          <cell r="D577">
            <v>53724</v>
          </cell>
          <cell r="E577">
            <v>0</v>
          </cell>
          <cell r="F577">
            <v>0</v>
          </cell>
        </row>
        <row r="578">
          <cell r="D578">
            <v>53752</v>
          </cell>
          <cell r="E578">
            <v>0</v>
          </cell>
          <cell r="F578">
            <v>0</v>
          </cell>
        </row>
        <row r="579">
          <cell r="D579">
            <v>53783</v>
          </cell>
          <cell r="E579">
            <v>0</v>
          </cell>
          <cell r="F579">
            <v>0</v>
          </cell>
        </row>
        <row r="580">
          <cell r="D580">
            <v>53813</v>
          </cell>
          <cell r="E580">
            <v>0</v>
          </cell>
          <cell r="F580">
            <v>0</v>
          </cell>
        </row>
        <row r="581">
          <cell r="D581">
            <v>53844</v>
          </cell>
          <cell r="E581">
            <v>0</v>
          </cell>
          <cell r="F581">
            <v>0</v>
          </cell>
        </row>
        <row r="582">
          <cell r="D582">
            <v>53874</v>
          </cell>
          <cell r="E582">
            <v>0</v>
          </cell>
          <cell r="F582">
            <v>0</v>
          </cell>
        </row>
        <row r="583">
          <cell r="D583">
            <v>53905</v>
          </cell>
          <cell r="E583">
            <v>0</v>
          </cell>
          <cell r="F583">
            <v>0</v>
          </cell>
        </row>
        <row r="584">
          <cell r="D584">
            <v>53936</v>
          </cell>
          <cell r="E584">
            <v>0</v>
          </cell>
          <cell r="F584">
            <v>0</v>
          </cell>
        </row>
        <row r="585">
          <cell r="D585">
            <v>53966</v>
          </cell>
          <cell r="E585">
            <v>0</v>
          </cell>
          <cell r="F585">
            <v>0</v>
          </cell>
        </row>
        <row r="586">
          <cell r="D586">
            <v>53997</v>
          </cell>
          <cell r="E586">
            <v>0</v>
          </cell>
          <cell r="F586">
            <v>0</v>
          </cell>
        </row>
        <row r="587">
          <cell r="D587">
            <v>54027</v>
          </cell>
          <cell r="E587">
            <v>0</v>
          </cell>
          <cell r="F587">
            <v>0</v>
          </cell>
        </row>
        <row r="588">
          <cell r="D588" t="str">
            <v>Total 2047</v>
          </cell>
          <cell r="E588">
            <v>0</v>
          </cell>
          <cell r="F588">
            <v>0</v>
          </cell>
        </row>
        <row r="589">
          <cell r="D589">
            <v>54058</v>
          </cell>
          <cell r="E589">
            <v>0</v>
          </cell>
          <cell r="F589">
            <v>0</v>
          </cell>
        </row>
        <row r="590">
          <cell r="D590">
            <v>54089</v>
          </cell>
          <cell r="E590">
            <v>0</v>
          </cell>
          <cell r="F590">
            <v>0</v>
          </cell>
        </row>
        <row r="591">
          <cell r="D591">
            <v>54118</v>
          </cell>
          <cell r="E591">
            <v>0</v>
          </cell>
          <cell r="F591">
            <v>0</v>
          </cell>
        </row>
        <row r="592">
          <cell r="D592">
            <v>54149</v>
          </cell>
          <cell r="E592">
            <v>0</v>
          </cell>
          <cell r="F592">
            <v>0</v>
          </cell>
        </row>
        <row r="593">
          <cell r="D593">
            <v>54179</v>
          </cell>
          <cell r="E593">
            <v>0</v>
          </cell>
          <cell r="F593">
            <v>0</v>
          </cell>
        </row>
        <row r="594">
          <cell r="D594">
            <v>54210</v>
          </cell>
          <cell r="E594">
            <v>0</v>
          </cell>
          <cell r="F594">
            <v>0</v>
          </cell>
        </row>
        <row r="595">
          <cell r="D595">
            <v>54240</v>
          </cell>
          <cell r="E595">
            <v>0</v>
          </cell>
          <cell r="F595">
            <v>0</v>
          </cell>
        </row>
        <row r="596">
          <cell r="D596">
            <v>54271</v>
          </cell>
          <cell r="E596">
            <v>0</v>
          </cell>
          <cell r="F596">
            <v>0</v>
          </cell>
        </row>
        <row r="597">
          <cell r="D597">
            <v>54302</v>
          </cell>
          <cell r="E597">
            <v>0</v>
          </cell>
          <cell r="F597">
            <v>0</v>
          </cell>
        </row>
        <row r="598">
          <cell r="D598">
            <v>54332</v>
          </cell>
          <cell r="E598">
            <v>0</v>
          </cell>
          <cell r="F598">
            <v>0</v>
          </cell>
        </row>
        <row r="599">
          <cell r="D599">
            <v>54363</v>
          </cell>
          <cell r="E599">
            <v>0</v>
          </cell>
          <cell r="F599">
            <v>0</v>
          </cell>
        </row>
        <row r="600">
          <cell r="D600">
            <v>54393</v>
          </cell>
          <cell r="E600">
            <v>0</v>
          </cell>
          <cell r="F600">
            <v>0</v>
          </cell>
        </row>
        <row r="601">
          <cell r="D601" t="str">
            <v>Total 2048</v>
          </cell>
          <cell r="E601">
            <v>0</v>
          </cell>
          <cell r="F601">
            <v>0</v>
          </cell>
        </row>
        <row r="602">
          <cell r="D602">
            <v>54424</v>
          </cell>
          <cell r="E602">
            <v>0</v>
          </cell>
          <cell r="F602">
            <v>0</v>
          </cell>
        </row>
        <row r="603">
          <cell r="D603">
            <v>54455</v>
          </cell>
          <cell r="E603">
            <v>0</v>
          </cell>
          <cell r="F603">
            <v>0</v>
          </cell>
        </row>
        <row r="604">
          <cell r="D604">
            <v>54483</v>
          </cell>
          <cell r="E604">
            <v>0</v>
          </cell>
          <cell r="F604">
            <v>0</v>
          </cell>
        </row>
        <row r="605">
          <cell r="D605">
            <v>54514</v>
          </cell>
          <cell r="E605">
            <v>0</v>
          </cell>
          <cell r="F605">
            <v>0</v>
          </cell>
        </row>
        <row r="606">
          <cell r="D606">
            <v>54544</v>
          </cell>
          <cell r="E606">
            <v>0</v>
          </cell>
          <cell r="F606">
            <v>0</v>
          </cell>
        </row>
        <row r="607">
          <cell r="D607">
            <v>54575</v>
          </cell>
          <cell r="E607">
            <v>0</v>
          </cell>
          <cell r="F607">
            <v>0</v>
          </cell>
        </row>
        <row r="608">
          <cell r="D608">
            <v>54605</v>
          </cell>
          <cell r="E608">
            <v>0</v>
          </cell>
          <cell r="F608">
            <v>0</v>
          </cell>
        </row>
        <row r="609">
          <cell r="D609">
            <v>54636</v>
          </cell>
          <cell r="E609">
            <v>0</v>
          </cell>
          <cell r="F609">
            <v>0</v>
          </cell>
        </row>
        <row r="610">
          <cell r="D610">
            <v>54667</v>
          </cell>
          <cell r="E610">
            <v>0</v>
          </cell>
          <cell r="F610">
            <v>0</v>
          </cell>
        </row>
        <row r="611">
          <cell r="D611">
            <v>54697</v>
          </cell>
          <cell r="E611">
            <v>0</v>
          </cell>
          <cell r="F611">
            <v>0</v>
          </cell>
        </row>
        <row r="612">
          <cell r="D612">
            <v>54728</v>
          </cell>
          <cell r="E612">
            <v>0</v>
          </cell>
          <cell r="F612">
            <v>0</v>
          </cell>
        </row>
        <row r="613">
          <cell r="D613">
            <v>54758</v>
          </cell>
          <cell r="E613">
            <v>0</v>
          </cell>
          <cell r="F613">
            <v>0</v>
          </cell>
        </row>
        <row r="614">
          <cell r="D614" t="str">
            <v>Total 2049</v>
          </cell>
          <cell r="E614">
            <v>0</v>
          </cell>
          <cell r="F614">
            <v>0</v>
          </cell>
        </row>
        <row r="615">
          <cell r="D615">
            <v>54789</v>
          </cell>
          <cell r="E615">
            <v>0</v>
          </cell>
          <cell r="F615">
            <v>0</v>
          </cell>
        </row>
        <row r="616">
          <cell r="D616">
            <v>54820</v>
          </cell>
          <cell r="E616">
            <v>0</v>
          </cell>
          <cell r="F616">
            <v>0</v>
          </cell>
        </row>
        <row r="617">
          <cell r="D617">
            <v>54848</v>
          </cell>
          <cell r="E617">
            <v>0</v>
          </cell>
          <cell r="F617">
            <v>0</v>
          </cell>
        </row>
        <row r="618">
          <cell r="D618">
            <v>54879</v>
          </cell>
          <cell r="E618">
            <v>0</v>
          </cell>
          <cell r="F618">
            <v>0</v>
          </cell>
        </row>
        <row r="619">
          <cell r="D619">
            <v>54909</v>
          </cell>
          <cell r="E619">
            <v>0</v>
          </cell>
          <cell r="F619">
            <v>0</v>
          </cell>
        </row>
        <row r="620">
          <cell r="D620">
            <v>54940</v>
          </cell>
          <cell r="E620">
            <v>0</v>
          </cell>
          <cell r="F620">
            <v>0</v>
          </cell>
        </row>
        <row r="621">
          <cell r="D621">
            <v>54970</v>
          </cell>
          <cell r="E621">
            <v>0</v>
          </cell>
          <cell r="F621">
            <v>0</v>
          </cell>
        </row>
        <row r="622">
          <cell r="D622">
            <v>55001</v>
          </cell>
          <cell r="E622">
            <v>0</v>
          </cell>
          <cell r="F622">
            <v>0</v>
          </cell>
        </row>
        <row r="623">
          <cell r="D623">
            <v>55032</v>
          </cell>
          <cell r="E623">
            <v>0</v>
          </cell>
          <cell r="F623">
            <v>0</v>
          </cell>
        </row>
        <row r="624">
          <cell r="D624">
            <v>55062</v>
          </cell>
          <cell r="E624">
            <v>0</v>
          </cell>
          <cell r="F624">
            <v>0</v>
          </cell>
        </row>
        <row r="625">
          <cell r="D625">
            <v>55093</v>
          </cell>
          <cell r="E625">
            <v>0</v>
          </cell>
          <cell r="F625">
            <v>0</v>
          </cell>
        </row>
        <row r="626">
          <cell r="D626">
            <v>55123</v>
          </cell>
          <cell r="E626">
            <v>0</v>
          </cell>
          <cell r="F626">
            <v>0</v>
          </cell>
        </row>
      </sheetData>
      <sheetData sheetId="2">
        <row r="4">
          <cell r="D4">
            <v>37622</v>
          </cell>
          <cell r="F4">
            <v>0</v>
          </cell>
          <cell r="G4">
            <v>0</v>
          </cell>
        </row>
        <row r="5">
          <cell r="D5">
            <v>37653</v>
          </cell>
          <cell r="F5">
            <v>0</v>
          </cell>
          <cell r="G5">
            <v>0</v>
          </cell>
        </row>
        <row r="6">
          <cell r="D6">
            <v>37681</v>
          </cell>
          <cell r="F6">
            <v>0</v>
          </cell>
          <cell r="G6">
            <v>0</v>
          </cell>
        </row>
        <row r="7">
          <cell r="D7">
            <v>37712</v>
          </cell>
          <cell r="F7">
            <v>0</v>
          </cell>
          <cell r="G7">
            <v>0</v>
          </cell>
        </row>
        <row r="8">
          <cell r="D8">
            <v>37742</v>
          </cell>
          <cell r="F8">
            <v>0</v>
          </cell>
          <cell r="G8">
            <v>0</v>
          </cell>
        </row>
        <row r="9">
          <cell r="D9">
            <v>37773</v>
          </cell>
          <cell r="F9">
            <v>0</v>
          </cell>
          <cell r="G9">
            <v>0</v>
          </cell>
        </row>
        <row r="10">
          <cell r="D10">
            <v>37803</v>
          </cell>
          <cell r="F10">
            <v>0</v>
          </cell>
          <cell r="G10">
            <v>0</v>
          </cell>
        </row>
        <row r="11">
          <cell r="D11">
            <v>37834</v>
          </cell>
          <cell r="F11">
            <v>0</v>
          </cell>
          <cell r="G11">
            <v>0</v>
          </cell>
        </row>
        <row r="12">
          <cell r="D12">
            <v>37865</v>
          </cell>
          <cell r="F12">
            <v>0</v>
          </cell>
          <cell r="G12">
            <v>0</v>
          </cell>
        </row>
        <row r="13">
          <cell r="D13">
            <v>37895</v>
          </cell>
          <cell r="F13">
            <v>0</v>
          </cell>
          <cell r="G13">
            <v>0</v>
          </cell>
        </row>
        <row r="14">
          <cell r="D14">
            <v>37926</v>
          </cell>
          <cell r="F14">
            <v>0</v>
          </cell>
          <cell r="G14">
            <v>0</v>
          </cell>
        </row>
        <row r="15">
          <cell r="D15">
            <v>37956</v>
          </cell>
          <cell r="F15">
            <v>0</v>
          </cell>
          <cell r="G15">
            <v>0</v>
          </cell>
        </row>
        <row r="16">
          <cell r="D16" t="str">
            <v>Total 2003</v>
          </cell>
          <cell r="F16">
            <v>0</v>
          </cell>
          <cell r="G16">
            <v>0</v>
          </cell>
        </row>
        <row r="17">
          <cell r="D17">
            <v>37987</v>
          </cell>
          <cell r="F17">
            <v>0</v>
          </cell>
          <cell r="G17">
            <v>0</v>
          </cell>
        </row>
        <row r="18">
          <cell r="D18">
            <v>38018</v>
          </cell>
          <cell r="F18">
            <v>9026</v>
          </cell>
          <cell r="G18">
            <v>156124</v>
          </cell>
        </row>
        <row r="19">
          <cell r="D19">
            <v>38047</v>
          </cell>
          <cell r="F19">
            <v>0</v>
          </cell>
          <cell r="G19">
            <v>0</v>
          </cell>
        </row>
        <row r="20">
          <cell r="D20">
            <v>38078</v>
          </cell>
          <cell r="F20">
            <v>0</v>
          </cell>
          <cell r="G20">
            <v>0</v>
          </cell>
        </row>
        <row r="21">
          <cell r="D21">
            <v>38108</v>
          </cell>
          <cell r="F21">
            <v>0</v>
          </cell>
          <cell r="G21">
            <v>0</v>
          </cell>
        </row>
        <row r="22">
          <cell r="D22">
            <v>38139</v>
          </cell>
          <cell r="F22">
            <v>-5886</v>
          </cell>
          <cell r="G22">
            <v>131017</v>
          </cell>
        </row>
        <row r="23">
          <cell r="D23">
            <v>38169</v>
          </cell>
          <cell r="F23">
            <v>-706</v>
          </cell>
          <cell r="G23">
            <v>-12204</v>
          </cell>
        </row>
        <row r="24">
          <cell r="D24">
            <v>38200</v>
          </cell>
          <cell r="F24">
            <v>0</v>
          </cell>
          <cell r="G24">
            <v>0</v>
          </cell>
        </row>
        <row r="25">
          <cell r="D25">
            <v>38231</v>
          </cell>
          <cell r="F25">
            <v>0</v>
          </cell>
          <cell r="G25">
            <v>0</v>
          </cell>
        </row>
        <row r="26">
          <cell r="D26">
            <v>38261</v>
          </cell>
          <cell r="F26">
            <v>-19110</v>
          </cell>
          <cell r="G26">
            <v>-275832</v>
          </cell>
        </row>
        <row r="27">
          <cell r="D27">
            <v>38292</v>
          </cell>
          <cell r="F27">
            <v>0</v>
          </cell>
          <cell r="G27">
            <v>0</v>
          </cell>
        </row>
        <row r="28">
          <cell r="D28">
            <v>38322</v>
          </cell>
          <cell r="F28">
            <v>0</v>
          </cell>
          <cell r="G28">
            <v>0</v>
          </cell>
        </row>
        <row r="29">
          <cell r="D29" t="str">
            <v>Total 2004</v>
          </cell>
          <cell r="F29">
            <v>-16676</v>
          </cell>
          <cell r="G29">
            <v>-895</v>
          </cell>
        </row>
        <row r="30">
          <cell r="D30">
            <v>38353</v>
          </cell>
          <cell r="F30">
            <v>0</v>
          </cell>
          <cell r="G30">
            <v>0</v>
          </cell>
        </row>
        <row r="31">
          <cell r="D31">
            <v>38384</v>
          </cell>
          <cell r="F31">
            <v>4202</v>
          </cell>
          <cell r="G31">
            <v>75333</v>
          </cell>
        </row>
        <row r="32">
          <cell r="D32">
            <v>38412</v>
          </cell>
          <cell r="F32">
            <v>0</v>
          </cell>
          <cell r="G32">
            <v>0</v>
          </cell>
        </row>
        <row r="33">
          <cell r="D33">
            <v>38443</v>
          </cell>
          <cell r="F33">
            <v>0</v>
          </cell>
          <cell r="G33">
            <v>0</v>
          </cell>
        </row>
        <row r="34">
          <cell r="D34">
            <v>38473</v>
          </cell>
          <cell r="F34">
            <v>0</v>
          </cell>
          <cell r="G34">
            <v>0</v>
          </cell>
        </row>
        <row r="35">
          <cell r="D35">
            <v>38504</v>
          </cell>
          <cell r="F35">
            <v>-4989</v>
          </cell>
          <cell r="G35">
            <v>-416155</v>
          </cell>
        </row>
        <row r="36">
          <cell r="D36">
            <v>38534</v>
          </cell>
          <cell r="F36">
            <v>179991</v>
          </cell>
          <cell r="G36">
            <v>0</v>
          </cell>
        </row>
        <row r="37">
          <cell r="D37">
            <v>38565</v>
          </cell>
          <cell r="F37">
            <v>0</v>
          </cell>
          <cell r="G37">
            <v>0</v>
          </cell>
        </row>
        <row r="38">
          <cell r="D38">
            <v>38596</v>
          </cell>
          <cell r="F38">
            <v>0</v>
          </cell>
          <cell r="G38">
            <v>0</v>
          </cell>
        </row>
        <row r="39">
          <cell r="D39">
            <v>38626</v>
          </cell>
          <cell r="F39">
            <v>-17965</v>
          </cell>
          <cell r="G39">
            <v>-397257</v>
          </cell>
        </row>
        <row r="40">
          <cell r="D40">
            <v>38657</v>
          </cell>
          <cell r="F40">
            <v>0</v>
          </cell>
          <cell r="G40">
            <v>0</v>
          </cell>
        </row>
        <row r="41">
          <cell r="D41">
            <v>38687</v>
          </cell>
          <cell r="F41">
            <v>0</v>
          </cell>
          <cell r="G41">
            <v>0</v>
          </cell>
        </row>
        <row r="42">
          <cell r="D42" t="str">
            <v>Total 2005</v>
          </cell>
          <cell r="F42">
            <v>161239</v>
          </cell>
          <cell r="G42">
            <v>-738079</v>
          </cell>
        </row>
        <row r="43">
          <cell r="D43">
            <v>38718</v>
          </cell>
          <cell r="F43">
            <v>0</v>
          </cell>
          <cell r="G43">
            <v>0</v>
          </cell>
        </row>
        <row r="44">
          <cell r="D44">
            <v>38749</v>
          </cell>
          <cell r="F44">
            <v>9746</v>
          </cell>
          <cell r="G44">
            <v>166477</v>
          </cell>
        </row>
        <row r="45">
          <cell r="D45">
            <v>38777</v>
          </cell>
          <cell r="F45">
            <v>0</v>
          </cell>
          <cell r="G45">
            <v>0</v>
          </cell>
        </row>
        <row r="46">
          <cell r="D46">
            <v>38808</v>
          </cell>
          <cell r="F46">
            <v>0</v>
          </cell>
          <cell r="G46">
            <v>0</v>
          </cell>
        </row>
        <row r="47">
          <cell r="D47">
            <v>38838</v>
          </cell>
          <cell r="F47">
            <v>0</v>
          </cell>
          <cell r="G47">
            <v>0</v>
          </cell>
        </row>
        <row r="48">
          <cell r="D48">
            <v>38869</v>
          </cell>
          <cell r="F48">
            <v>82945</v>
          </cell>
          <cell r="G48">
            <v>1215748</v>
          </cell>
        </row>
        <row r="49">
          <cell r="D49">
            <v>38899</v>
          </cell>
          <cell r="F49">
            <v>234</v>
          </cell>
          <cell r="G49">
            <v>3994</v>
          </cell>
        </row>
        <row r="50">
          <cell r="D50">
            <v>38930</v>
          </cell>
          <cell r="F50">
            <v>0</v>
          </cell>
          <cell r="G50">
            <v>0</v>
          </cell>
        </row>
        <row r="51">
          <cell r="D51">
            <v>38961</v>
          </cell>
          <cell r="F51">
            <v>0</v>
          </cell>
          <cell r="G51">
            <v>0</v>
          </cell>
        </row>
        <row r="52">
          <cell r="D52">
            <v>38991</v>
          </cell>
          <cell r="F52">
            <v>-16764</v>
          </cell>
          <cell r="G52">
            <v>-333527</v>
          </cell>
        </row>
        <row r="53">
          <cell r="D53">
            <v>39022</v>
          </cell>
          <cell r="F53">
            <v>0</v>
          </cell>
          <cell r="G53">
            <v>0</v>
          </cell>
        </row>
        <row r="54">
          <cell r="D54">
            <v>39052</v>
          </cell>
          <cell r="F54">
            <v>0</v>
          </cell>
          <cell r="G54">
            <v>0</v>
          </cell>
        </row>
        <row r="55">
          <cell r="D55" t="str">
            <v>Total 2006</v>
          </cell>
          <cell r="F55">
            <v>76161</v>
          </cell>
          <cell r="G55">
            <v>1052692</v>
          </cell>
        </row>
        <row r="56">
          <cell r="D56">
            <v>39083</v>
          </cell>
          <cell r="F56">
            <v>0</v>
          </cell>
          <cell r="G56">
            <v>0</v>
          </cell>
        </row>
        <row r="57">
          <cell r="D57">
            <v>39114</v>
          </cell>
          <cell r="F57">
            <v>-35752</v>
          </cell>
          <cell r="G57">
            <v>-596592</v>
          </cell>
        </row>
        <row r="58">
          <cell r="D58">
            <v>39142</v>
          </cell>
          <cell r="F58">
            <v>0</v>
          </cell>
          <cell r="G58">
            <v>0</v>
          </cell>
        </row>
        <row r="59">
          <cell r="D59">
            <v>39173</v>
          </cell>
          <cell r="F59">
            <v>0</v>
          </cell>
          <cell r="G59">
            <v>0</v>
          </cell>
        </row>
        <row r="60">
          <cell r="D60">
            <v>39203</v>
          </cell>
          <cell r="F60">
            <v>0</v>
          </cell>
          <cell r="G60">
            <v>0</v>
          </cell>
        </row>
        <row r="61">
          <cell r="D61">
            <v>39234</v>
          </cell>
          <cell r="F61">
            <v>74699</v>
          </cell>
          <cell r="G61">
            <v>1265213</v>
          </cell>
        </row>
        <row r="62">
          <cell r="D62">
            <v>39264</v>
          </cell>
          <cell r="F62">
            <v>1986</v>
          </cell>
          <cell r="G62">
            <v>33146</v>
          </cell>
        </row>
        <row r="63">
          <cell r="D63">
            <v>39295</v>
          </cell>
          <cell r="F63">
            <v>0</v>
          </cell>
          <cell r="G63">
            <v>0</v>
          </cell>
        </row>
        <row r="64">
          <cell r="D64">
            <v>39326</v>
          </cell>
          <cell r="F64">
            <v>0</v>
          </cell>
          <cell r="G64">
            <v>0</v>
          </cell>
        </row>
        <row r="65">
          <cell r="D65">
            <v>39356</v>
          </cell>
          <cell r="F65">
            <v>-28346</v>
          </cell>
          <cell r="G65">
            <v>-468687</v>
          </cell>
        </row>
        <row r="66">
          <cell r="D66">
            <v>39387</v>
          </cell>
          <cell r="F66">
            <v>0</v>
          </cell>
          <cell r="G66">
            <v>0</v>
          </cell>
        </row>
        <row r="67">
          <cell r="D67">
            <v>39417</v>
          </cell>
          <cell r="F67">
            <v>0</v>
          </cell>
          <cell r="G67">
            <v>0</v>
          </cell>
        </row>
        <row r="68">
          <cell r="D68" t="str">
            <v>Total 2007</v>
          </cell>
          <cell r="F68">
            <v>12587</v>
          </cell>
          <cell r="G68">
            <v>233080</v>
          </cell>
        </row>
        <row r="69">
          <cell r="D69">
            <v>39448</v>
          </cell>
          <cell r="F69">
            <v>0</v>
          </cell>
          <cell r="G69">
            <v>0</v>
          </cell>
        </row>
        <row r="70">
          <cell r="D70">
            <v>39479</v>
          </cell>
          <cell r="F70">
            <v>15373</v>
          </cell>
          <cell r="G70">
            <v>257076</v>
          </cell>
        </row>
        <row r="71">
          <cell r="D71">
            <v>39508</v>
          </cell>
          <cell r="F71">
            <v>0</v>
          </cell>
          <cell r="G71">
            <v>0</v>
          </cell>
        </row>
        <row r="72">
          <cell r="D72">
            <v>39539</v>
          </cell>
          <cell r="F72">
            <v>0</v>
          </cell>
          <cell r="G72">
            <v>0</v>
          </cell>
        </row>
        <row r="73">
          <cell r="D73">
            <v>39569</v>
          </cell>
          <cell r="F73">
            <v>0</v>
          </cell>
          <cell r="G73">
            <v>0</v>
          </cell>
        </row>
        <row r="74">
          <cell r="D74">
            <v>39600</v>
          </cell>
          <cell r="F74">
            <v>74564</v>
          </cell>
          <cell r="G74">
            <v>110993</v>
          </cell>
        </row>
        <row r="75">
          <cell r="D75">
            <v>39630</v>
          </cell>
          <cell r="F75">
            <v>0</v>
          </cell>
          <cell r="G75">
            <v>0</v>
          </cell>
        </row>
        <row r="76">
          <cell r="D76">
            <v>39661</v>
          </cell>
          <cell r="F76">
            <v>0</v>
          </cell>
          <cell r="G76">
            <v>0</v>
          </cell>
        </row>
        <row r="77">
          <cell r="D77">
            <v>39692</v>
          </cell>
          <cell r="F77">
            <v>0</v>
          </cell>
          <cell r="G77">
            <v>0</v>
          </cell>
        </row>
        <row r="78">
          <cell r="D78">
            <v>39722</v>
          </cell>
          <cell r="F78">
            <v>242</v>
          </cell>
          <cell r="G78">
            <v>-254717</v>
          </cell>
        </row>
        <row r="79">
          <cell r="D79">
            <v>39753</v>
          </cell>
          <cell r="F79">
            <v>0</v>
          </cell>
          <cell r="G79">
            <v>0</v>
          </cell>
        </row>
        <row r="80">
          <cell r="D80">
            <v>39783</v>
          </cell>
          <cell r="F80">
            <v>0</v>
          </cell>
          <cell r="G80">
            <v>0</v>
          </cell>
        </row>
        <row r="81">
          <cell r="D81" t="str">
            <v>Total 2008</v>
          </cell>
          <cell r="F81">
            <v>90179</v>
          </cell>
          <cell r="G81">
            <v>113352</v>
          </cell>
        </row>
        <row r="82">
          <cell r="D82">
            <v>39814</v>
          </cell>
          <cell r="F82">
            <v>0</v>
          </cell>
          <cell r="G82">
            <v>0</v>
          </cell>
        </row>
        <row r="83">
          <cell r="D83">
            <v>39845</v>
          </cell>
          <cell r="F83">
            <v>-26001</v>
          </cell>
          <cell r="G83">
            <v>-394021</v>
          </cell>
        </row>
        <row r="84">
          <cell r="D84">
            <v>39873</v>
          </cell>
          <cell r="F84">
            <v>0</v>
          </cell>
          <cell r="G84">
            <v>0</v>
          </cell>
        </row>
        <row r="85">
          <cell r="D85">
            <v>39904</v>
          </cell>
          <cell r="F85">
            <v>0</v>
          </cell>
          <cell r="G85">
            <v>0</v>
          </cell>
        </row>
        <row r="86">
          <cell r="D86">
            <v>39934</v>
          </cell>
          <cell r="F86">
            <v>-6166</v>
          </cell>
          <cell r="G86">
            <v>-93434</v>
          </cell>
        </row>
        <row r="87">
          <cell r="D87">
            <v>39965</v>
          </cell>
          <cell r="F87">
            <v>-10659</v>
          </cell>
          <cell r="G87">
            <v>-128568</v>
          </cell>
        </row>
        <row r="88">
          <cell r="D88">
            <v>39995</v>
          </cell>
          <cell r="F88">
            <v>0</v>
          </cell>
          <cell r="G88">
            <v>0</v>
          </cell>
        </row>
        <row r="89">
          <cell r="D89">
            <v>40026</v>
          </cell>
          <cell r="F89">
            <v>0</v>
          </cell>
          <cell r="G89">
            <v>0</v>
          </cell>
        </row>
        <row r="90">
          <cell r="D90">
            <v>40057</v>
          </cell>
          <cell r="F90">
            <v>0</v>
          </cell>
          <cell r="G90">
            <v>0</v>
          </cell>
        </row>
        <row r="91">
          <cell r="D91">
            <v>40087</v>
          </cell>
          <cell r="F91">
            <v>31080</v>
          </cell>
          <cell r="G91">
            <v>479868</v>
          </cell>
        </row>
        <row r="92">
          <cell r="D92">
            <v>40118</v>
          </cell>
          <cell r="F92">
            <v>0</v>
          </cell>
          <cell r="G92">
            <v>0</v>
          </cell>
        </row>
        <row r="93">
          <cell r="D93">
            <v>40148</v>
          </cell>
          <cell r="F93">
            <v>2586</v>
          </cell>
          <cell r="G93">
            <v>39335</v>
          </cell>
        </row>
        <row r="94">
          <cell r="D94" t="str">
            <v>Total 2009</v>
          </cell>
          <cell r="F94">
            <v>-9160</v>
          </cell>
          <cell r="G94">
            <v>-96820</v>
          </cell>
        </row>
        <row r="95">
          <cell r="D95">
            <v>40179</v>
          </cell>
          <cell r="F95">
            <v>0</v>
          </cell>
          <cell r="G95">
            <v>0</v>
          </cell>
        </row>
        <row r="96">
          <cell r="D96">
            <v>40210</v>
          </cell>
          <cell r="F96">
            <v>0</v>
          </cell>
          <cell r="G96">
            <v>0</v>
          </cell>
        </row>
        <row r="97">
          <cell r="D97">
            <v>40238</v>
          </cell>
          <cell r="F97">
            <v>0</v>
          </cell>
          <cell r="G97">
            <v>0</v>
          </cell>
        </row>
        <row r="98">
          <cell r="D98">
            <v>40269</v>
          </cell>
          <cell r="F98">
            <v>0</v>
          </cell>
          <cell r="G98">
            <v>0</v>
          </cell>
        </row>
        <row r="99">
          <cell r="D99">
            <v>40299</v>
          </cell>
          <cell r="F99">
            <v>0</v>
          </cell>
          <cell r="G99">
            <v>0</v>
          </cell>
        </row>
        <row r="100">
          <cell r="D100">
            <v>40330</v>
          </cell>
          <cell r="F100">
            <v>-39730</v>
          </cell>
          <cell r="G100">
            <v>1030257</v>
          </cell>
        </row>
        <row r="101">
          <cell r="D101">
            <v>40360</v>
          </cell>
          <cell r="F101">
            <v>0</v>
          </cell>
          <cell r="G101">
            <v>0</v>
          </cell>
        </row>
        <row r="102">
          <cell r="D102">
            <v>40391</v>
          </cell>
          <cell r="F102">
            <v>0</v>
          </cell>
          <cell r="G102">
            <v>0</v>
          </cell>
        </row>
        <row r="103">
          <cell r="D103">
            <v>40422</v>
          </cell>
          <cell r="F103">
            <v>0</v>
          </cell>
          <cell r="G103">
            <v>0</v>
          </cell>
        </row>
        <row r="104">
          <cell r="D104">
            <v>40452</v>
          </cell>
          <cell r="F104">
            <v>9510</v>
          </cell>
          <cell r="G104">
            <v>545983</v>
          </cell>
        </row>
        <row r="105">
          <cell r="D105">
            <v>40483</v>
          </cell>
          <cell r="F105">
            <v>0</v>
          </cell>
          <cell r="G105">
            <v>0</v>
          </cell>
        </row>
        <row r="106">
          <cell r="D106">
            <v>40513</v>
          </cell>
          <cell r="F106">
            <v>0</v>
          </cell>
          <cell r="G106">
            <v>0</v>
          </cell>
        </row>
        <row r="107">
          <cell r="D107" t="str">
            <v>Total 2010</v>
          </cell>
          <cell r="F107">
            <v>-30220</v>
          </cell>
          <cell r="G107">
            <v>1576240</v>
          </cell>
        </row>
        <row r="108">
          <cell r="D108">
            <v>40544</v>
          </cell>
          <cell r="F108">
            <v>0</v>
          </cell>
          <cell r="G108">
            <v>0</v>
          </cell>
        </row>
        <row r="109">
          <cell r="D109">
            <v>40575</v>
          </cell>
          <cell r="F109">
            <v>0</v>
          </cell>
          <cell r="G109">
            <v>0</v>
          </cell>
        </row>
        <row r="110">
          <cell r="D110">
            <v>40603</v>
          </cell>
          <cell r="F110">
            <v>0</v>
          </cell>
          <cell r="G110">
            <v>0</v>
          </cell>
        </row>
        <row r="111">
          <cell r="D111">
            <v>40634</v>
          </cell>
          <cell r="F111">
            <v>0</v>
          </cell>
          <cell r="G111">
            <v>0</v>
          </cell>
        </row>
        <row r="112">
          <cell r="D112">
            <v>40664</v>
          </cell>
          <cell r="F112">
            <v>-193</v>
          </cell>
          <cell r="G112">
            <v>-3420</v>
          </cell>
        </row>
        <row r="113">
          <cell r="D113">
            <v>40695</v>
          </cell>
          <cell r="F113">
            <v>-47445</v>
          </cell>
          <cell r="G113">
            <v>-978955</v>
          </cell>
        </row>
        <row r="114">
          <cell r="D114">
            <v>40725</v>
          </cell>
          <cell r="F114">
            <v>0</v>
          </cell>
          <cell r="G114">
            <v>0</v>
          </cell>
        </row>
        <row r="115">
          <cell r="D115">
            <v>40756</v>
          </cell>
          <cell r="F115">
            <v>0</v>
          </cell>
          <cell r="G115">
            <v>0</v>
          </cell>
        </row>
        <row r="116">
          <cell r="D116">
            <v>40787</v>
          </cell>
          <cell r="F116">
            <v>0</v>
          </cell>
          <cell r="G116">
            <v>0</v>
          </cell>
        </row>
        <row r="117">
          <cell r="D117">
            <v>40817</v>
          </cell>
          <cell r="F117">
            <v>0</v>
          </cell>
          <cell r="G117">
            <v>0</v>
          </cell>
        </row>
        <row r="118">
          <cell r="D118">
            <v>40848</v>
          </cell>
          <cell r="F118">
            <v>0</v>
          </cell>
          <cell r="G118">
            <v>0</v>
          </cell>
        </row>
        <row r="119">
          <cell r="D119">
            <v>40878</v>
          </cell>
          <cell r="F119">
            <v>0</v>
          </cell>
          <cell r="G119">
            <v>0</v>
          </cell>
        </row>
        <row r="120">
          <cell r="D120" t="str">
            <v>Total 2011</v>
          </cell>
          <cell r="F120">
            <v>0</v>
          </cell>
          <cell r="G120">
            <v>0</v>
          </cell>
        </row>
        <row r="121">
          <cell r="D121">
            <v>40909</v>
          </cell>
          <cell r="F121">
            <v>0</v>
          </cell>
          <cell r="G121">
            <v>0</v>
          </cell>
        </row>
        <row r="122">
          <cell r="D122">
            <v>40940</v>
          </cell>
          <cell r="F122">
            <v>0</v>
          </cell>
          <cell r="G122">
            <v>0</v>
          </cell>
        </row>
        <row r="123">
          <cell r="D123">
            <v>40969</v>
          </cell>
          <cell r="F123">
            <v>0</v>
          </cell>
          <cell r="G123">
            <v>0</v>
          </cell>
        </row>
        <row r="124">
          <cell r="D124">
            <v>41000</v>
          </cell>
          <cell r="F124">
            <v>0</v>
          </cell>
          <cell r="G124">
            <v>0</v>
          </cell>
        </row>
        <row r="125">
          <cell r="D125">
            <v>41030</v>
          </cell>
          <cell r="F125">
            <v>0</v>
          </cell>
          <cell r="G125">
            <v>0</v>
          </cell>
        </row>
        <row r="126">
          <cell r="D126">
            <v>41061</v>
          </cell>
          <cell r="F126">
            <v>0</v>
          </cell>
          <cell r="G126">
            <v>0</v>
          </cell>
        </row>
        <row r="127">
          <cell r="D127">
            <v>41091</v>
          </cell>
          <cell r="F127">
            <v>0</v>
          </cell>
          <cell r="G127">
            <v>0</v>
          </cell>
        </row>
        <row r="128">
          <cell r="D128">
            <v>41122</v>
          </cell>
          <cell r="F128">
            <v>0</v>
          </cell>
          <cell r="G128">
            <v>0</v>
          </cell>
        </row>
        <row r="129">
          <cell r="D129">
            <v>41153</v>
          </cell>
          <cell r="F129">
            <v>0</v>
          </cell>
          <cell r="G129">
            <v>0</v>
          </cell>
        </row>
        <row r="130">
          <cell r="D130">
            <v>41183</v>
          </cell>
          <cell r="F130">
            <v>0</v>
          </cell>
          <cell r="G130">
            <v>0</v>
          </cell>
        </row>
        <row r="131">
          <cell r="D131">
            <v>41214</v>
          </cell>
          <cell r="F131">
            <v>0</v>
          </cell>
          <cell r="G131">
            <v>0</v>
          </cell>
        </row>
        <row r="132">
          <cell r="D132">
            <v>41244</v>
          </cell>
          <cell r="F132">
            <v>0</v>
          </cell>
          <cell r="G132">
            <v>0</v>
          </cell>
        </row>
        <row r="133">
          <cell r="D133" t="str">
            <v>Total 2012</v>
          </cell>
          <cell r="F133">
            <v>0</v>
          </cell>
          <cell r="G133">
            <v>0</v>
          </cell>
        </row>
        <row r="134">
          <cell r="D134">
            <v>41275</v>
          </cell>
          <cell r="F134">
            <v>0</v>
          </cell>
          <cell r="G134">
            <v>0</v>
          </cell>
        </row>
        <row r="135">
          <cell r="D135">
            <v>41306</v>
          </cell>
          <cell r="F135">
            <v>0</v>
          </cell>
          <cell r="G135">
            <v>0</v>
          </cell>
        </row>
        <row r="136">
          <cell r="D136">
            <v>41334</v>
          </cell>
          <cell r="F136">
            <v>0</v>
          </cell>
          <cell r="G136">
            <v>0</v>
          </cell>
        </row>
        <row r="137">
          <cell r="D137">
            <v>41365</v>
          </cell>
          <cell r="F137">
            <v>0</v>
          </cell>
          <cell r="G137">
            <v>0</v>
          </cell>
        </row>
        <row r="138">
          <cell r="D138">
            <v>41395</v>
          </cell>
          <cell r="F138">
            <v>0</v>
          </cell>
          <cell r="G138">
            <v>0</v>
          </cell>
        </row>
        <row r="139">
          <cell r="D139">
            <v>41426</v>
          </cell>
          <cell r="F139">
            <v>0</v>
          </cell>
          <cell r="G139">
            <v>0</v>
          </cell>
        </row>
        <row r="140">
          <cell r="D140">
            <v>41456</v>
          </cell>
          <cell r="F140">
            <v>0</v>
          </cell>
          <cell r="G140">
            <v>0</v>
          </cell>
        </row>
        <row r="141">
          <cell r="D141">
            <v>41487</v>
          </cell>
          <cell r="F141">
            <v>0</v>
          </cell>
          <cell r="G141">
            <v>0</v>
          </cell>
        </row>
        <row r="142">
          <cell r="D142">
            <v>41518</v>
          </cell>
          <cell r="F142">
            <v>0</v>
          </cell>
          <cell r="G142">
            <v>0</v>
          </cell>
        </row>
        <row r="143">
          <cell r="D143">
            <v>41548</v>
          </cell>
          <cell r="F143">
            <v>0</v>
          </cell>
          <cell r="G143">
            <v>0</v>
          </cell>
        </row>
        <row r="144">
          <cell r="D144">
            <v>41579</v>
          </cell>
          <cell r="F144">
            <v>0</v>
          </cell>
          <cell r="G144">
            <v>0</v>
          </cell>
        </row>
        <row r="145">
          <cell r="D145">
            <v>41609</v>
          </cell>
          <cell r="F145">
            <v>0</v>
          </cell>
          <cell r="G145">
            <v>0</v>
          </cell>
        </row>
        <row r="146">
          <cell r="D146" t="str">
            <v>Total 2013</v>
          </cell>
          <cell r="F146">
            <v>0</v>
          </cell>
          <cell r="G146">
            <v>0</v>
          </cell>
        </row>
        <row r="147">
          <cell r="D147">
            <v>41640</v>
          </cell>
          <cell r="F147">
            <v>0</v>
          </cell>
          <cell r="G147">
            <v>0</v>
          </cell>
        </row>
        <row r="148">
          <cell r="D148">
            <v>41671</v>
          </cell>
          <cell r="F148">
            <v>0</v>
          </cell>
          <cell r="G148">
            <v>0</v>
          </cell>
        </row>
        <row r="149">
          <cell r="D149">
            <v>41699</v>
          </cell>
          <cell r="F149">
            <v>0</v>
          </cell>
          <cell r="G149">
            <v>0</v>
          </cell>
        </row>
        <row r="150">
          <cell r="D150">
            <v>41730</v>
          </cell>
          <cell r="F150">
            <v>0</v>
          </cell>
          <cell r="G150">
            <v>0</v>
          </cell>
        </row>
        <row r="151">
          <cell r="D151">
            <v>41760</v>
          </cell>
          <cell r="F151">
            <v>0</v>
          </cell>
          <cell r="G151">
            <v>0</v>
          </cell>
        </row>
        <row r="152">
          <cell r="D152">
            <v>41791</v>
          </cell>
          <cell r="F152">
            <v>0</v>
          </cell>
          <cell r="G152">
            <v>0</v>
          </cell>
        </row>
        <row r="153">
          <cell r="D153">
            <v>41821</v>
          </cell>
          <cell r="F153">
            <v>0</v>
          </cell>
          <cell r="G153">
            <v>0</v>
          </cell>
        </row>
        <row r="154">
          <cell r="D154">
            <v>41852</v>
          </cell>
          <cell r="F154">
            <v>0</v>
          </cell>
          <cell r="G154">
            <v>0</v>
          </cell>
        </row>
        <row r="155">
          <cell r="D155">
            <v>41883</v>
          </cell>
          <cell r="F155">
            <v>0</v>
          </cell>
          <cell r="G155">
            <v>0</v>
          </cell>
        </row>
        <row r="156">
          <cell r="D156">
            <v>41913</v>
          </cell>
          <cell r="F156">
            <v>0</v>
          </cell>
          <cell r="G156">
            <v>0</v>
          </cell>
        </row>
        <row r="157">
          <cell r="D157">
            <v>41944</v>
          </cell>
          <cell r="F157">
            <v>0</v>
          </cell>
          <cell r="G157">
            <v>0</v>
          </cell>
        </row>
        <row r="158">
          <cell r="D158">
            <v>41974</v>
          </cell>
          <cell r="F158">
            <v>0</v>
          </cell>
          <cell r="G158">
            <v>0</v>
          </cell>
        </row>
        <row r="159">
          <cell r="D159" t="str">
            <v>Total 2014</v>
          </cell>
          <cell r="F159">
            <v>0</v>
          </cell>
          <cell r="G159">
            <v>0</v>
          </cell>
        </row>
        <row r="160">
          <cell r="D160">
            <v>42005</v>
          </cell>
          <cell r="F160">
            <v>0</v>
          </cell>
          <cell r="G160">
            <v>0</v>
          </cell>
        </row>
        <row r="161">
          <cell r="D161">
            <v>42036</v>
          </cell>
          <cell r="F161">
            <v>0</v>
          </cell>
          <cell r="G161">
            <v>0</v>
          </cell>
        </row>
        <row r="162">
          <cell r="D162">
            <v>42064</v>
          </cell>
          <cell r="F162">
            <v>0</v>
          </cell>
          <cell r="G162">
            <v>0</v>
          </cell>
        </row>
        <row r="163">
          <cell r="D163">
            <v>42095</v>
          </cell>
          <cell r="F163">
            <v>0</v>
          </cell>
          <cell r="G163">
            <v>0</v>
          </cell>
        </row>
        <row r="164">
          <cell r="D164">
            <v>42125</v>
          </cell>
          <cell r="F164">
            <v>0</v>
          </cell>
          <cell r="G164">
            <v>0</v>
          </cell>
        </row>
        <row r="165">
          <cell r="D165">
            <v>42156</v>
          </cell>
          <cell r="F165">
            <v>0</v>
          </cell>
          <cell r="G165">
            <v>0</v>
          </cell>
        </row>
        <row r="166">
          <cell r="D166">
            <v>42186</v>
          </cell>
          <cell r="F166">
            <v>0</v>
          </cell>
          <cell r="G166">
            <v>0</v>
          </cell>
        </row>
        <row r="167">
          <cell r="D167">
            <v>42217</v>
          </cell>
          <cell r="F167">
            <v>0</v>
          </cell>
          <cell r="G167">
            <v>0</v>
          </cell>
        </row>
        <row r="168">
          <cell r="D168">
            <v>42248</v>
          </cell>
          <cell r="F168">
            <v>0</v>
          </cell>
          <cell r="G168">
            <v>0</v>
          </cell>
        </row>
        <row r="169">
          <cell r="D169">
            <v>42278</v>
          </cell>
          <cell r="F169">
            <v>0</v>
          </cell>
          <cell r="G169">
            <v>0</v>
          </cell>
        </row>
        <row r="170">
          <cell r="D170">
            <v>42309</v>
          </cell>
          <cell r="F170">
            <v>0</v>
          </cell>
          <cell r="G170">
            <v>0</v>
          </cell>
        </row>
        <row r="171">
          <cell r="D171">
            <v>42339</v>
          </cell>
          <cell r="F171">
            <v>0</v>
          </cell>
          <cell r="G171">
            <v>0</v>
          </cell>
        </row>
        <row r="172">
          <cell r="D172" t="str">
            <v>Total 2015</v>
          </cell>
          <cell r="F172">
            <v>0</v>
          </cell>
          <cell r="G172">
            <v>0</v>
          </cell>
        </row>
        <row r="173">
          <cell r="D173">
            <v>42370</v>
          </cell>
          <cell r="F173">
            <v>0</v>
          </cell>
          <cell r="G173">
            <v>0</v>
          </cell>
        </row>
        <row r="174">
          <cell r="D174">
            <v>42401</v>
          </cell>
          <cell r="F174">
            <v>0</v>
          </cell>
          <cell r="G174">
            <v>0</v>
          </cell>
        </row>
        <row r="175">
          <cell r="D175">
            <v>42430</v>
          </cell>
          <cell r="F175">
            <v>0</v>
          </cell>
          <cell r="G175">
            <v>0</v>
          </cell>
        </row>
        <row r="176">
          <cell r="D176">
            <v>42461</v>
          </cell>
          <cell r="F176">
            <v>0</v>
          </cell>
          <cell r="G176">
            <v>0</v>
          </cell>
        </row>
        <row r="177">
          <cell r="D177">
            <v>42491</v>
          </cell>
          <cell r="F177">
            <v>0</v>
          </cell>
          <cell r="G177">
            <v>0</v>
          </cell>
        </row>
        <row r="178">
          <cell r="D178">
            <v>42522</v>
          </cell>
          <cell r="F178">
            <v>0</v>
          </cell>
          <cell r="G178">
            <v>0</v>
          </cell>
        </row>
        <row r="179">
          <cell r="D179">
            <v>42552</v>
          </cell>
          <cell r="F179">
            <v>0</v>
          </cell>
          <cell r="G179">
            <v>0</v>
          </cell>
        </row>
        <row r="180">
          <cell r="D180">
            <v>42583</v>
          </cell>
          <cell r="F180">
            <v>0</v>
          </cell>
          <cell r="G180">
            <v>0</v>
          </cell>
        </row>
        <row r="181">
          <cell r="D181">
            <v>42614</v>
          </cell>
          <cell r="F181">
            <v>0</v>
          </cell>
          <cell r="G181">
            <v>0</v>
          </cell>
        </row>
        <row r="182">
          <cell r="D182">
            <v>42644</v>
          </cell>
          <cell r="F182">
            <v>0</v>
          </cell>
          <cell r="G182">
            <v>0</v>
          </cell>
        </row>
        <row r="183">
          <cell r="D183">
            <v>42675</v>
          </cell>
          <cell r="F183">
            <v>0</v>
          </cell>
          <cell r="G183">
            <v>0</v>
          </cell>
        </row>
        <row r="184">
          <cell r="D184">
            <v>42705</v>
          </cell>
          <cell r="F184">
            <v>0</v>
          </cell>
          <cell r="G184">
            <v>0</v>
          </cell>
        </row>
        <row r="185">
          <cell r="D185" t="str">
            <v>Total 2016</v>
          </cell>
          <cell r="F185">
            <v>0</v>
          </cell>
          <cell r="G185">
            <v>0</v>
          </cell>
        </row>
        <row r="186">
          <cell r="D186">
            <v>42736</v>
          </cell>
          <cell r="F186">
            <v>0</v>
          </cell>
          <cell r="G186">
            <v>0</v>
          </cell>
        </row>
        <row r="187">
          <cell r="D187">
            <v>42767</v>
          </cell>
          <cell r="F187">
            <v>0</v>
          </cell>
          <cell r="G187">
            <v>0</v>
          </cell>
        </row>
        <row r="188">
          <cell r="D188">
            <v>42795</v>
          </cell>
          <cell r="F188">
            <v>0</v>
          </cell>
          <cell r="G188">
            <v>0</v>
          </cell>
        </row>
        <row r="189">
          <cell r="D189">
            <v>42826</v>
          </cell>
          <cell r="F189">
            <v>0</v>
          </cell>
          <cell r="G189">
            <v>0</v>
          </cell>
        </row>
        <row r="190">
          <cell r="D190">
            <v>42856</v>
          </cell>
          <cell r="F190">
            <v>0</v>
          </cell>
          <cell r="G190">
            <v>0</v>
          </cell>
        </row>
        <row r="191">
          <cell r="D191">
            <v>42887</v>
          </cell>
          <cell r="F191">
            <v>0</v>
          </cell>
          <cell r="G191">
            <v>0</v>
          </cell>
        </row>
        <row r="192">
          <cell r="D192">
            <v>42917</v>
          </cell>
          <cell r="F192">
            <v>0</v>
          </cell>
          <cell r="G192">
            <v>0</v>
          </cell>
        </row>
        <row r="193">
          <cell r="D193">
            <v>42948</v>
          </cell>
          <cell r="F193">
            <v>0</v>
          </cell>
          <cell r="G193">
            <v>0</v>
          </cell>
        </row>
        <row r="194">
          <cell r="D194">
            <v>42979</v>
          </cell>
          <cell r="F194">
            <v>0</v>
          </cell>
          <cell r="G194">
            <v>0</v>
          </cell>
        </row>
        <row r="195">
          <cell r="D195">
            <v>43009</v>
          </cell>
          <cell r="F195">
            <v>0</v>
          </cell>
          <cell r="G195">
            <v>0</v>
          </cell>
        </row>
        <row r="196">
          <cell r="D196">
            <v>43040</v>
          </cell>
          <cell r="F196">
            <v>0</v>
          </cell>
          <cell r="G196">
            <v>0</v>
          </cell>
        </row>
        <row r="197">
          <cell r="D197">
            <v>43070</v>
          </cell>
          <cell r="F197">
            <v>0</v>
          </cell>
          <cell r="G197">
            <v>0</v>
          </cell>
        </row>
        <row r="198">
          <cell r="D198" t="str">
            <v>Total 2017</v>
          </cell>
          <cell r="F198">
            <v>0</v>
          </cell>
          <cell r="G198">
            <v>0</v>
          </cell>
        </row>
        <row r="199">
          <cell r="D199">
            <v>43101</v>
          </cell>
          <cell r="F199">
            <v>0</v>
          </cell>
          <cell r="G199">
            <v>0</v>
          </cell>
        </row>
        <row r="200">
          <cell r="D200">
            <v>43132</v>
          </cell>
          <cell r="F200">
            <v>0</v>
          </cell>
          <cell r="G200">
            <v>0</v>
          </cell>
        </row>
        <row r="201">
          <cell r="D201">
            <v>43160</v>
          </cell>
          <cell r="F201">
            <v>0</v>
          </cell>
          <cell r="G201">
            <v>0</v>
          </cell>
        </row>
        <row r="202">
          <cell r="D202">
            <v>43191</v>
          </cell>
          <cell r="F202">
            <v>0</v>
          </cell>
          <cell r="G202">
            <v>0</v>
          </cell>
        </row>
        <row r="203">
          <cell r="D203">
            <v>43221</v>
          </cell>
          <cell r="F203">
            <v>0</v>
          </cell>
          <cell r="G203">
            <v>0</v>
          </cell>
        </row>
        <row r="204">
          <cell r="D204">
            <v>43252</v>
          </cell>
          <cell r="F204">
            <v>0</v>
          </cell>
          <cell r="G204">
            <v>0</v>
          </cell>
        </row>
        <row r="205">
          <cell r="D205">
            <v>43282</v>
          </cell>
          <cell r="F205">
            <v>0</v>
          </cell>
          <cell r="G205">
            <v>0</v>
          </cell>
        </row>
        <row r="206">
          <cell r="D206">
            <v>43313</v>
          </cell>
          <cell r="F206">
            <v>0</v>
          </cell>
          <cell r="G206">
            <v>0</v>
          </cell>
        </row>
        <row r="207">
          <cell r="D207">
            <v>43344</v>
          </cell>
          <cell r="F207">
            <v>0</v>
          </cell>
          <cell r="G207">
            <v>0</v>
          </cell>
        </row>
        <row r="208">
          <cell r="D208">
            <v>43374</v>
          </cell>
          <cell r="F208">
            <v>0</v>
          </cell>
          <cell r="G208">
            <v>0</v>
          </cell>
        </row>
        <row r="209">
          <cell r="D209">
            <v>43405</v>
          </cell>
          <cell r="F209">
            <v>0</v>
          </cell>
          <cell r="G209">
            <v>0</v>
          </cell>
        </row>
        <row r="210">
          <cell r="D210">
            <v>43435</v>
          </cell>
          <cell r="F210">
            <v>0</v>
          </cell>
          <cell r="G210">
            <v>0</v>
          </cell>
        </row>
        <row r="211">
          <cell r="D211" t="str">
            <v>Total 2018</v>
          </cell>
          <cell r="F211">
            <v>0</v>
          </cell>
          <cell r="G211">
            <v>0</v>
          </cell>
        </row>
        <row r="212">
          <cell r="D212">
            <v>43466</v>
          </cell>
          <cell r="F212">
            <v>0</v>
          </cell>
          <cell r="G212">
            <v>0</v>
          </cell>
        </row>
        <row r="213">
          <cell r="D213">
            <v>43497</v>
          </cell>
          <cell r="F213">
            <v>0</v>
          </cell>
          <cell r="G213">
            <v>0</v>
          </cell>
        </row>
        <row r="214">
          <cell r="D214">
            <v>43525</v>
          </cell>
          <cell r="F214">
            <v>0</v>
          </cell>
          <cell r="G214">
            <v>0</v>
          </cell>
        </row>
        <row r="215">
          <cell r="D215">
            <v>43556</v>
          </cell>
          <cell r="F215">
            <v>0</v>
          </cell>
          <cell r="G215">
            <v>0</v>
          </cell>
        </row>
        <row r="216">
          <cell r="D216">
            <v>43586</v>
          </cell>
          <cell r="F216">
            <v>0</v>
          </cell>
          <cell r="G216">
            <v>0</v>
          </cell>
        </row>
        <row r="217">
          <cell r="D217">
            <v>43617</v>
          </cell>
          <cell r="F217">
            <v>0</v>
          </cell>
          <cell r="G217">
            <v>0</v>
          </cell>
        </row>
        <row r="218">
          <cell r="D218">
            <v>43647</v>
          </cell>
          <cell r="F218">
            <v>0</v>
          </cell>
          <cell r="G218">
            <v>0</v>
          </cell>
        </row>
        <row r="219">
          <cell r="D219">
            <v>43678</v>
          </cell>
          <cell r="F219">
            <v>0</v>
          </cell>
          <cell r="G219">
            <v>0</v>
          </cell>
        </row>
        <row r="220">
          <cell r="D220">
            <v>43709</v>
          </cell>
          <cell r="F220">
            <v>0</v>
          </cell>
          <cell r="G220">
            <v>0</v>
          </cell>
        </row>
        <row r="221">
          <cell r="D221">
            <v>43739</v>
          </cell>
          <cell r="F221">
            <v>0</v>
          </cell>
          <cell r="G221">
            <v>0</v>
          </cell>
        </row>
        <row r="222">
          <cell r="D222">
            <v>43770</v>
          </cell>
          <cell r="F222">
            <v>0</v>
          </cell>
          <cell r="G222">
            <v>0</v>
          </cell>
        </row>
        <row r="223">
          <cell r="D223">
            <v>43800</v>
          </cell>
          <cell r="F223">
            <v>0</v>
          </cell>
          <cell r="G223">
            <v>0</v>
          </cell>
        </row>
        <row r="224">
          <cell r="D224" t="str">
            <v>Total 2019</v>
          </cell>
          <cell r="F224">
            <v>0</v>
          </cell>
          <cell r="G224">
            <v>0</v>
          </cell>
        </row>
        <row r="225">
          <cell r="D225">
            <v>43831</v>
          </cell>
          <cell r="F225">
            <v>0</v>
          </cell>
          <cell r="G225">
            <v>0</v>
          </cell>
        </row>
        <row r="226">
          <cell r="D226">
            <v>43862</v>
          </cell>
          <cell r="F226">
            <v>0</v>
          </cell>
          <cell r="G226">
            <v>0</v>
          </cell>
        </row>
        <row r="227">
          <cell r="D227">
            <v>43891</v>
          </cell>
          <cell r="F227">
            <v>0</v>
          </cell>
          <cell r="G227">
            <v>0</v>
          </cell>
        </row>
        <row r="228">
          <cell r="D228">
            <v>43922</v>
          </cell>
          <cell r="F228">
            <v>0</v>
          </cell>
          <cell r="G228">
            <v>0</v>
          </cell>
        </row>
        <row r="229">
          <cell r="D229">
            <v>43952</v>
          </cell>
          <cell r="F229">
            <v>0</v>
          </cell>
          <cell r="G229">
            <v>0</v>
          </cell>
        </row>
        <row r="230">
          <cell r="D230">
            <v>43983</v>
          </cell>
          <cell r="F230">
            <v>0</v>
          </cell>
          <cell r="G230">
            <v>0</v>
          </cell>
        </row>
        <row r="231">
          <cell r="D231">
            <v>44013</v>
          </cell>
          <cell r="F231">
            <v>0</v>
          </cell>
          <cell r="G231">
            <v>0</v>
          </cell>
        </row>
        <row r="232">
          <cell r="D232">
            <v>44044</v>
          </cell>
          <cell r="F232">
            <v>0</v>
          </cell>
          <cell r="G232">
            <v>0</v>
          </cell>
        </row>
        <row r="233">
          <cell r="D233">
            <v>44075</v>
          </cell>
          <cell r="F233">
            <v>0</v>
          </cell>
          <cell r="G233">
            <v>0</v>
          </cell>
        </row>
        <row r="234">
          <cell r="D234">
            <v>44105</v>
          </cell>
          <cell r="F234">
            <v>0</v>
          </cell>
          <cell r="G234">
            <v>0</v>
          </cell>
        </row>
        <row r="235">
          <cell r="D235">
            <v>44136</v>
          </cell>
          <cell r="F235">
            <v>0</v>
          </cell>
          <cell r="G235">
            <v>0</v>
          </cell>
        </row>
        <row r="236">
          <cell r="D236">
            <v>44166</v>
          </cell>
          <cell r="F236">
            <v>0</v>
          </cell>
          <cell r="G236">
            <v>0</v>
          </cell>
        </row>
        <row r="237">
          <cell r="D237" t="str">
            <v>Total 2020</v>
          </cell>
          <cell r="F237">
            <v>0</v>
          </cell>
          <cell r="G237">
            <v>0</v>
          </cell>
        </row>
        <row r="238">
          <cell r="D238">
            <v>44197</v>
          </cell>
          <cell r="F238">
            <v>0</v>
          </cell>
          <cell r="G238">
            <v>0</v>
          </cell>
        </row>
        <row r="239">
          <cell r="D239">
            <v>44228</v>
          </cell>
          <cell r="F239">
            <v>0</v>
          </cell>
          <cell r="G239">
            <v>0</v>
          </cell>
        </row>
        <row r="240">
          <cell r="D240">
            <v>44256</v>
          </cell>
          <cell r="F240">
            <v>0</v>
          </cell>
          <cell r="G240">
            <v>0</v>
          </cell>
        </row>
        <row r="241">
          <cell r="D241">
            <v>44287</v>
          </cell>
          <cell r="F241">
            <v>0</v>
          </cell>
          <cell r="G241">
            <v>0</v>
          </cell>
        </row>
        <row r="242">
          <cell r="D242">
            <v>44317</v>
          </cell>
          <cell r="F242">
            <v>0</v>
          </cell>
          <cell r="G242">
            <v>0</v>
          </cell>
        </row>
        <row r="243">
          <cell r="D243">
            <v>44348</v>
          </cell>
          <cell r="F243">
            <v>0</v>
          </cell>
          <cell r="G243">
            <v>0</v>
          </cell>
        </row>
        <row r="244">
          <cell r="D244">
            <v>44378</v>
          </cell>
          <cell r="F244">
            <v>0</v>
          </cell>
          <cell r="G244">
            <v>0</v>
          </cell>
        </row>
        <row r="245">
          <cell r="D245">
            <v>44409</v>
          </cell>
          <cell r="F245">
            <v>0</v>
          </cell>
          <cell r="G245">
            <v>0</v>
          </cell>
        </row>
        <row r="246">
          <cell r="D246">
            <v>44440</v>
          </cell>
          <cell r="F246">
            <v>0</v>
          </cell>
          <cell r="G246">
            <v>0</v>
          </cell>
        </row>
        <row r="247">
          <cell r="D247">
            <v>44470</v>
          </cell>
          <cell r="F247">
            <v>0</v>
          </cell>
          <cell r="G247">
            <v>0</v>
          </cell>
        </row>
        <row r="248">
          <cell r="D248">
            <v>44501</v>
          </cell>
          <cell r="F248">
            <v>0</v>
          </cell>
          <cell r="G248">
            <v>0</v>
          </cell>
        </row>
        <row r="249">
          <cell r="D249">
            <v>44531</v>
          </cell>
          <cell r="F249">
            <v>0</v>
          </cell>
          <cell r="G249">
            <v>0</v>
          </cell>
        </row>
        <row r="250">
          <cell r="D250" t="str">
            <v>Total 2021</v>
          </cell>
          <cell r="F250">
            <v>0</v>
          </cell>
          <cell r="G250">
            <v>0</v>
          </cell>
        </row>
        <row r="251">
          <cell r="D251">
            <v>44562</v>
          </cell>
          <cell r="F251">
            <v>0</v>
          </cell>
          <cell r="G251">
            <v>0</v>
          </cell>
        </row>
        <row r="252">
          <cell r="D252">
            <v>44593</v>
          </cell>
          <cell r="F252">
            <v>0</v>
          </cell>
          <cell r="G252">
            <v>0</v>
          </cell>
        </row>
        <row r="253">
          <cell r="D253">
            <v>44621</v>
          </cell>
          <cell r="F253">
            <v>0</v>
          </cell>
          <cell r="G253">
            <v>0</v>
          </cell>
        </row>
        <row r="254">
          <cell r="D254">
            <v>44652</v>
          </cell>
          <cell r="F254">
            <v>0</v>
          </cell>
          <cell r="G254">
            <v>0</v>
          </cell>
        </row>
        <row r="255">
          <cell r="D255">
            <v>44682</v>
          </cell>
          <cell r="F255">
            <v>0</v>
          </cell>
          <cell r="G255">
            <v>0</v>
          </cell>
        </row>
        <row r="256">
          <cell r="D256">
            <v>44713</v>
          </cell>
          <cell r="F256">
            <v>0</v>
          </cell>
          <cell r="G256">
            <v>0</v>
          </cell>
        </row>
        <row r="257">
          <cell r="D257">
            <v>44743</v>
          </cell>
          <cell r="F257">
            <v>0</v>
          </cell>
          <cell r="G257">
            <v>0</v>
          </cell>
        </row>
        <row r="258">
          <cell r="D258">
            <v>44774</v>
          </cell>
          <cell r="F258">
            <v>0</v>
          </cell>
          <cell r="G258">
            <v>0</v>
          </cell>
        </row>
        <row r="259">
          <cell r="D259">
            <v>44805</v>
          </cell>
          <cell r="F259">
            <v>0</v>
          </cell>
          <cell r="G259">
            <v>0</v>
          </cell>
        </row>
        <row r="260">
          <cell r="D260">
            <v>44835</v>
          </cell>
          <cell r="F260">
            <v>0</v>
          </cell>
          <cell r="G260">
            <v>0</v>
          </cell>
        </row>
        <row r="261">
          <cell r="D261">
            <v>44866</v>
          </cell>
          <cell r="F261">
            <v>0</v>
          </cell>
          <cell r="G261">
            <v>0</v>
          </cell>
        </row>
        <row r="262">
          <cell r="D262">
            <v>44896</v>
          </cell>
          <cell r="F262">
            <v>0</v>
          </cell>
          <cell r="G262">
            <v>0</v>
          </cell>
        </row>
        <row r="263">
          <cell r="D263" t="str">
            <v>Total 2022</v>
          </cell>
          <cell r="F263">
            <v>0</v>
          </cell>
          <cell r="G263">
            <v>0</v>
          </cell>
        </row>
        <row r="264">
          <cell r="D264">
            <v>44927</v>
          </cell>
          <cell r="F264">
            <v>0</v>
          </cell>
          <cell r="G264">
            <v>0</v>
          </cell>
        </row>
        <row r="265">
          <cell r="D265">
            <v>44958</v>
          </cell>
          <cell r="F265">
            <v>0</v>
          </cell>
          <cell r="G265">
            <v>0</v>
          </cell>
        </row>
        <row r="266">
          <cell r="D266">
            <v>44986</v>
          </cell>
          <cell r="F266">
            <v>0</v>
          </cell>
          <cell r="G266">
            <v>0</v>
          </cell>
        </row>
        <row r="267">
          <cell r="D267">
            <v>45017</v>
          </cell>
          <cell r="F267">
            <v>0</v>
          </cell>
          <cell r="G267">
            <v>0</v>
          </cell>
        </row>
        <row r="268">
          <cell r="D268">
            <v>45047</v>
          </cell>
          <cell r="F268">
            <v>0</v>
          </cell>
          <cell r="G268">
            <v>0</v>
          </cell>
        </row>
        <row r="269">
          <cell r="D269">
            <v>45078</v>
          </cell>
          <cell r="F269">
            <v>0</v>
          </cell>
          <cell r="G269">
            <v>0</v>
          </cell>
        </row>
        <row r="270">
          <cell r="D270">
            <v>45108</v>
          </cell>
          <cell r="F270">
            <v>0</v>
          </cell>
          <cell r="G270">
            <v>0</v>
          </cell>
        </row>
        <row r="271">
          <cell r="D271">
            <v>45139</v>
          </cell>
          <cell r="F271">
            <v>0</v>
          </cell>
          <cell r="G271">
            <v>0</v>
          </cell>
        </row>
        <row r="272">
          <cell r="D272">
            <v>45170</v>
          </cell>
          <cell r="F272">
            <v>0</v>
          </cell>
          <cell r="G272">
            <v>0</v>
          </cell>
        </row>
        <row r="273">
          <cell r="D273">
            <v>45200</v>
          </cell>
          <cell r="F273">
            <v>0</v>
          </cell>
          <cell r="G273">
            <v>0</v>
          </cell>
        </row>
        <row r="274">
          <cell r="D274">
            <v>45231</v>
          </cell>
          <cell r="F274">
            <v>0</v>
          </cell>
          <cell r="G274">
            <v>0</v>
          </cell>
        </row>
        <row r="275">
          <cell r="D275">
            <v>45261</v>
          </cell>
          <cell r="F275">
            <v>0</v>
          </cell>
          <cell r="G275">
            <v>0</v>
          </cell>
        </row>
        <row r="276">
          <cell r="D276" t="str">
            <v>Total 2023</v>
          </cell>
          <cell r="F276">
            <v>0</v>
          </cell>
          <cell r="G276">
            <v>0</v>
          </cell>
        </row>
        <row r="277">
          <cell r="D277">
            <v>45292</v>
          </cell>
          <cell r="F277">
            <v>0</v>
          </cell>
          <cell r="G277">
            <v>0</v>
          </cell>
        </row>
        <row r="278">
          <cell r="D278">
            <v>45323</v>
          </cell>
          <cell r="F278">
            <v>0</v>
          </cell>
          <cell r="G278">
            <v>0</v>
          </cell>
        </row>
        <row r="279">
          <cell r="D279">
            <v>45352</v>
          </cell>
          <cell r="F279">
            <v>0</v>
          </cell>
          <cell r="G279">
            <v>0</v>
          </cell>
        </row>
        <row r="280">
          <cell r="D280">
            <v>45383</v>
          </cell>
          <cell r="F280">
            <v>0</v>
          </cell>
          <cell r="G280">
            <v>0</v>
          </cell>
        </row>
        <row r="281">
          <cell r="D281">
            <v>45413</v>
          </cell>
          <cell r="F281">
            <v>0</v>
          </cell>
          <cell r="G281">
            <v>0</v>
          </cell>
        </row>
        <row r="282">
          <cell r="D282">
            <v>45444</v>
          </cell>
          <cell r="F282">
            <v>0</v>
          </cell>
          <cell r="G282">
            <v>0</v>
          </cell>
        </row>
        <row r="283">
          <cell r="D283">
            <v>45474</v>
          </cell>
          <cell r="F283">
            <v>0</v>
          </cell>
          <cell r="G283">
            <v>0</v>
          </cell>
        </row>
        <row r="284">
          <cell r="D284">
            <v>45505</v>
          </cell>
          <cell r="F284">
            <v>0</v>
          </cell>
          <cell r="G284">
            <v>0</v>
          </cell>
        </row>
        <row r="285">
          <cell r="D285">
            <v>45536</v>
          </cell>
          <cell r="F285">
            <v>0</v>
          </cell>
          <cell r="G285">
            <v>0</v>
          </cell>
        </row>
        <row r="286">
          <cell r="D286">
            <v>45566</v>
          </cell>
          <cell r="F286">
            <v>0</v>
          </cell>
          <cell r="G286">
            <v>0</v>
          </cell>
        </row>
        <row r="287">
          <cell r="D287">
            <v>45597</v>
          </cell>
          <cell r="F287">
            <v>0</v>
          </cell>
          <cell r="G287">
            <v>0</v>
          </cell>
        </row>
        <row r="288">
          <cell r="D288">
            <v>45627</v>
          </cell>
          <cell r="F288">
            <v>0</v>
          </cell>
          <cell r="G288">
            <v>0</v>
          </cell>
        </row>
        <row r="289">
          <cell r="D289" t="str">
            <v>Total 2024</v>
          </cell>
          <cell r="F289">
            <v>0</v>
          </cell>
          <cell r="G289">
            <v>0</v>
          </cell>
        </row>
        <row r="290">
          <cell r="D290">
            <v>45658</v>
          </cell>
          <cell r="F290">
            <v>0</v>
          </cell>
          <cell r="G290">
            <v>0</v>
          </cell>
        </row>
        <row r="291">
          <cell r="D291">
            <v>45689</v>
          </cell>
          <cell r="F291">
            <v>0</v>
          </cell>
          <cell r="G291">
            <v>0</v>
          </cell>
        </row>
        <row r="292">
          <cell r="D292">
            <v>45717</v>
          </cell>
          <cell r="F292">
            <v>0</v>
          </cell>
          <cell r="G292">
            <v>0</v>
          </cell>
        </row>
        <row r="293">
          <cell r="D293">
            <v>45748</v>
          </cell>
          <cell r="F293">
            <v>0</v>
          </cell>
          <cell r="G293">
            <v>0</v>
          </cell>
        </row>
        <row r="294">
          <cell r="D294">
            <v>45778</v>
          </cell>
          <cell r="F294">
            <v>0</v>
          </cell>
          <cell r="G294">
            <v>0</v>
          </cell>
        </row>
        <row r="295">
          <cell r="D295">
            <v>45809</v>
          </cell>
          <cell r="F295">
            <v>0</v>
          </cell>
          <cell r="G295">
            <v>0</v>
          </cell>
        </row>
        <row r="296">
          <cell r="D296">
            <v>45839</v>
          </cell>
          <cell r="F296">
            <v>0</v>
          </cell>
          <cell r="G296">
            <v>0</v>
          </cell>
        </row>
        <row r="297">
          <cell r="D297">
            <v>45870</v>
          </cell>
          <cell r="F297">
            <v>0</v>
          </cell>
          <cell r="G297">
            <v>0</v>
          </cell>
        </row>
        <row r="298">
          <cell r="D298">
            <v>45901</v>
          </cell>
          <cell r="F298">
            <v>0</v>
          </cell>
          <cell r="G298">
            <v>0</v>
          </cell>
        </row>
        <row r="299">
          <cell r="D299">
            <v>45931</v>
          </cell>
          <cell r="F299">
            <v>0</v>
          </cell>
          <cell r="G299">
            <v>0</v>
          </cell>
        </row>
        <row r="300">
          <cell r="D300">
            <v>45962</v>
          </cell>
          <cell r="F300">
            <v>0</v>
          </cell>
          <cell r="G300">
            <v>0</v>
          </cell>
        </row>
        <row r="301">
          <cell r="D301">
            <v>45992</v>
          </cell>
          <cell r="F301">
            <v>0</v>
          </cell>
          <cell r="G301">
            <v>0</v>
          </cell>
        </row>
        <row r="302">
          <cell r="D302" t="str">
            <v>Total 2025</v>
          </cell>
          <cell r="F302">
            <v>0</v>
          </cell>
          <cell r="G302">
            <v>0</v>
          </cell>
        </row>
        <row r="303">
          <cell r="D303">
            <v>46023</v>
          </cell>
          <cell r="F303">
            <v>0</v>
          </cell>
          <cell r="G303">
            <v>0</v>
          </cell>
        </row>
        <row r="304">
          <cell r="D304">
            <v>46054</v>
          </cell>
          <cell r="F304">
            <v>0</v>
          </cell>
          <cell r="G304">
            <v>0</v>
          </cell>
        </row>
        <row r="305">
          <cell r="D305">
            <v>46082</v>
          </cell>
          <cell r="F305">
            <v>0</v>
          </cell>
          <cell r="G305">
            <v>0</v>
          </cell>
        </row>
        <row r="306">
          <cell r="D306">
            <v>46113</v>
          </cell>
          <cell r="F306">
            <v>0</v>
          </cell>
          <cell r="G306">
            <v>0</v>
          </cell>
        </row>
        <row r="307">
          <cell r="D307">
            <v>46143</v>
          </cell>
          <cell r="F307">
            <v>0</v>
          </cell>
          <cell r="G307">
            <v>0</v>
          </cell>
        </row>
        <row r="308">
          <cell r="D308">
            <v>46174</v>
          </cell>
          <cell r="F308">
            <v>0</v>
          </cell>
          <cell r="G308">
            <v>0</v>
          </cell>
        </row>
        <row r="309">
          <cell r="D309">
            <v>46204</v>
          </cell>
          <cell r="F309">
            <v>0</v>
          </cell>
          <cell r="G309">
            <v>0</v>
          </cell>
        </row>
        <row r="310">
          <cell r="D310">
            <v>46235</v>
          </cell>
          <cell r="F310">
            <v>0</v>
          </cell>
          <cell r="G310">
            <v>0</v>
          </cell>
        </row>
        <row r="311">
          <cell r="D311">
            <v>46266</v>
          </cell>
          <cell r="F311">
            <v>0</v>
          </cell>
          <cell r="G311">
            <v>0</v>
          </cell>
        </row>
        <row r="312">
          <cell r="D312">
            <v>46296</v>
          </cell>
          <cell r="F312">
            <v>0</v>
          </cell>
          <cell r="G312">
            <v>0</v>
          </cell>
        </row>
        <row r="313">
          <cell r="D313">
            <v>46327</v>
          </cell>
          <cell r="F313">
            <v>0</v>
          </cell>
          <cell r="G313">
            <v>0</v>
          </cell>
        </row>
        <row r="314">
          <cell r="D314">
            <v>46357</v>
          </cell>
          <cell r="F314">
            <v>0</v>
          </cell>
          <cell r="G314">
            <v>0</v>
          </cell>
        </row>
        <row r="315">
          <cell r="D315" t="str">
            <v>Total 2026</v>
          </cell>
          <cell r="F315">
            <v>0</v>
          </cell>
          <cell r="G315">
            <v>0</v>
          </cell>
        </row>
        <row r="316">
          <cell r="D316">
            <v>46388</v>
          </cell>
          <cell r="F316">
            <v>0</v>
          </cell>
          <cell r="G316">
            <v>0</v>
          </cell>
        </row>
        <row r="317">
          <cell r="D317">
            <v>46419</v>
          </cell>
          <cell r="F317">
            <v>0</v>
          </cell>
          <cell r="G317">
            <v>0</v>
          </cell>
        </row>
        <row r="318">
          <cell r="D318">
            <v>46447</v>
          </cell>
          <cell r="F318">
            <v>0</v>
          </cell>
          <cell r="G318">
            <v>0</v>
          </cell>
        </row>
        <row r="319">
          <cell r="D319">
            <v>46478</v>
          </cell>
          <cell r="F319">
            <v>0</v>
          </cell>
          <cell r="G319">
            <v>0</v>
          </cell>
        </row>
        <row r="320">
          <cell r="D320">
            <v>46508</v>
          </cell>
          <cell r="F320">
            <v>0</v>
          </cell>
          <cell r="G320">
            <v>0</v>
          </cell>
        </row>
        <row r="321">
          <cell r="D321">
            <v>46539</v>
          </cell>
          <cell r="F321">
            <v>0</v>
          </cell>
          <cell r="G321">
            <v>0</v>
          </cell>
        </row>
        <row r="322">
          <cell r="D322">
            <v>46569</v>
          </cell>
          <cell r="F322">
            <v>0</v>
          </cell>
          <cell r="G322">
            <v>0</v>
          </cell>
        </row>
        <row r="323">
          <cell r="D323">
            <v>46600</v>
          </cell>
          <cell r="F323">
            <v>0</v>
          </cell>
          <cell r="G323">
            <v>0</v>
          </cell>
        </row>
        <row r="324">
          <cell r="D324">
            <v>46631</v>
          </cell>
          <cell r="F324">
            <v>0</v>
          </cell>
          <cell r="G324">
            <v>0</v>
          </cell>
        </row>
        <row r="325">
          <cell r="D325">
            <v>46661</v>
          </cell>
          <cell r="F325">
            <v>0</v>
          </cell>
          <cell r="G325">
            <v>0</v>
          </cell>
        </row>
        <row r="326">
          <cell r="D326">
            <v>46692</v>
          </cell>
          <cell r="F326">
            <v>0</v>
          </cell>
          <cell r="G326">
            <v>0</v>
          </cell>
        </row>
        <row r="327">
          <cell r="D327">
            <v>46722</v>
          </cell>
          <cell r="F327">
            <v>0</v>
          </cell>
          <cell r="G327">
            <v>0</v>
          </cell>
        </row>
        <row r="328">
          <cell r="D328" t="str">
            <v>Total 2027</v>
          </cell>
          <cell r="F328">
            <v>0</v>
          </cell>
          <cell r="G328">
            <v>0</v>
          </cell>
        </row>
        <row r="329">
          <cell r="D329">
            <v>46753</v>
          </cell>
          <cell r="F329">
            <v>0</v>
          </cell>
          <cell r="G329">
            <v>0</v>
          </cell>
        </row>
        <row r="330">
          <cell r="D330">
            <v>46784</v>
          </cell>
          <cell r="F330">
            <v>0</v>
          </cell>
          <cell r="G330">
            <v>0</v>
          </cell>
        </row>
        <row r="331">
          <cell r="D331">
            <v>46813</v>
          </cell>
          <cell r="F331">
            <v>0</v>
          </cell>
          <cell r="G331">
            <v>0</v>
          </cell>
        </row>
        <row r="332">
          <cell r="D332">
            <v>46844</v>
          </cell>
          <cell r="F332">
            <v>0</v>
          </cell>
          <cell r="G332">
            <v>0</v>
          </cell>
        </row>
        <row r="333">
          <cell r="D333">
            <v>46874</v>
          </cell>
          <cell r="F333">
            <v>0</v>
          </cell>
          <cell r="G333">
            <v>0</v>
          </cell>
        </row>
        <row r="334">
          <cell r="D334">
            <v>46905</v>
          </cell>
          <cell r="F334">
            <v>0</v>
          </cell>
          <cell r="G334">
            <v>0</v>
          </cell>
        </row>
        <row r="335">
          <cell r="D335">
            <v>46935</v>
          </cell>
          <cell r="F335">
            <v>0</v>
          </cell>
          <cell r="G335">
            <v>0</v>
          </cell>
        </row>
        <row r="336">
          <cell r="D336">
            <v>46966</v>
          </cell>
          <cell r="F336">
            <v>0</v>
          </cell>
          <cell r="G336">
            <v>0</v>
          </cell>
        </row>
        <row r="337">
          <cell r="D337">
            <v>46997</v>
          </cell>
          <cell r="F337">
            <v>0</v>
          </cell>
          <cell r="G337">
            <v>0</v>
          </cell>
        </row>
        <row r="338">
          <cell r="D338">
            <v>47027</v>
          </cell>
          <cell r="F338">
            <v>0</v>
          </cell>
          <cell r="G338">
            <v>0</v>
          </cell>
        </row>
        <row r="339">
          <cell r="D339">
            <v>47058</v>
          </cell>
          <cell r="F339">
            <v>0</v>
          </cell>
          <cell r="G339">
            <v>0</v>
          </cell>
        </row>
        <row r="340">
          <cell r="D340">
            <v>47088</v>
          </cell>
          <cell r="F340">
            <v>0</v>
          </cell>
          <cell r="G340">
            <v>0</v>
          </cell>
        </row>
        <row r="341">
          <cell r="D341" t="str">
            <v>Total 2028</v>
          </cell>
          <cell r="F341">
            <v>0</v>
          </cell>
          <cell r="G341">
            <v>0</v>
          </cell>
        </row>
        <row r="342">
          <cell r="D342">
            <v>47119</v>
          </cell>
          <cell r="F342">
            <v>0</v>
          </cell>
          <cell r="G342">
            <v>0</v>
          </cell>
        </row>
        <row r="343">
          <cell r="D343">
            <v>47150</v>
          </cell>
          <cell r="F343">
            <v>0</v>
          </cell>
          <cell r="G343">
            <v>0</v>
          </cell>
        </row>
        <row r="344">
          <cell r="D344">
            <v>47178</v>
          </cell>
          <cell r="F344">
            <v>0</v>
          </cell>
          <cell r="G344">
            <v>0</v>
          </cell>
        </row>
        <row r="345">
          <cell r="D345">
            <v>47209</v>
          </cell>
          <cell r="F345">
            <v>0</v>
          </cell>
          <cell r="G345">
            <v>0</v>
          </cell>
        </row>
        <row r="346">
          <cell r="D346">
            <v>47239</v>
          </cell>
          <cell r="F346">
            <v>0</v>
          </cell>
          <cell r="G346">
            <v>0</v>
          </cell>
        </row>
        <row r="347">
          <cell r="D347">
            <v>47270</v>
          </cell>
          <cell r="F347">
            <v>0</v>
          </cell>
          <cell r="G347">
            <v>0</v>
          </cell>
        </row>
        <row r="348">
          <cell r="D348">
            <v>47300</v>
          </cell>
          <cell r="F348">
            <v>0</v>
          </cell>
          <cell r="G348">
            <v>0</v>
          </cell>
        </row>
        <row r="349">
          <cell r="D349">
            <v>47331</v>
          </cell>
          <cell r="F349">
            <v>0</v>
          </cell>
          <cell r="G349">
            <v>0</v>
          </cell>
        </row>
        <row r="350">
          <cell r="D350">
            <v>47362</v>
          </cell>
          <cell r="F350">
            <v>0</v>
          </cell>
          <cell r="G350">
            <v>0</v>
          </cell>
        </row>
        <row r="351">
          <cell r="D351">
            <v>47392</v>
          </cell>
          <cell r="F351">
            <v>0</v>
          </cell>
          <cell r="G351">
            <v>0</v>
          </cell>
        </row>
        <row r="352">
          <cell r="D352">
            <v>47423</v>
          </cell>
          <cell r="F352">
            <v>0</v>
          </cell>
          <cell r="G352">
            <v>0</v>
          </cell>
        </row>
        <row r="353">
          <cell r="D353">
            <v>47453</v>
          </cell>
          <cell r="F353">
            <v>0</v>
          </cell>
          <cell r="G353">
            <v>0</v>
          </cell>
        </row>
        <row r="354">
          <cell r="D354" t="str">
            <v>Total 2029</v>
          </cell>
          <cell r="F354">
            <v>0</v>
          </cell>
          <cell r="G354">
            <v>0</v>
          </cell>
        </row>
        <row r="355">
          <cell r="D355">
            <v>47484</v>
          </cell>
          <cell r="F355">
            <v>0</v>
          </cell>
          <cell r="G355">
            <v>0</v>
          </cell>
        </row>
        <row r="356">
          <cell r="D356">
            <v>47515</v>
          </cell>
          <cell r="F356">
            <v>0</v>
          </cell>
          <cell r="G356">
            <v>0</v>
          </cell>
        </row>
        <row r="357">
          <cell r="D357">
            <v>47543</v>
          </cell>
          <cell r="F357">
            <v>0</v>
          </cell>
          <cell r="G357">
            <v>0</v>
          </cell>
        </row>
        <row r="358">
          <cell r="D358">
            <v>47574</v>
          </cell>
          <cell r="F358">
            <v>0</v>
          </cell>
          <cell r="G358">
            <v>0</v>
          </cell>
        </row>
        <row r="359">
          <cell r="D359">
            <v>47604</v>
          </cell>
          <cell r="F359">
            <v>0</v>
          </cell>
          <cell r="G359">
            <v>0</v>
          </cell>
        </row>
        <row r="360">
          <cell r="D360">
            <v>47635</v>
          </cell>
          <cell r="F360">
            <v>0</v>
          </cell>
          <cell r="G360">
            <v>0</v>
          </cell>
        </row>
        <row r="361">
          <cell r="D361">
            <v>47665</v>
          </cell>
          <cell r="F361">
            <v>0</v>
          </cell>
          <cell r="G361">
            <v>0</v>
          </cell>
        </row>
        <row r="362">
          <cell r="D362">
            <v>47696</v>
          </cell>
          <cell r="F362">
            <v>0</v>
          </cell>
          <cell r="G362">
            <v>0</v>
          </cell>
        </row>
        <row r="363">
          <cell r="D363">
            <v>47727</v>
          </cell>
          <cell r="F363">
            <v>0</v>
          </cell>
          <cell r="G363">
            <v>0</v>
          </cell>
        </row>
        <row r="364">
          <cell r="D364">
            <v>47757</v>
          </cell>
          <cell r="F364">
            <v>0</v>
          </cell>
          <cell r="G364">
            <v>0</v>
          </cell>
        </row>
        <row r="365">
          <cell r="D365">
            <v>47788</v>
          </cell>
          <cell r="F365">
            <v>0</v>
          </cell>
          <cell r="G365">
            <v>0</v>
          </cell>
        </row>
        <row r="366">
          <cell r="D366">
            <v>47818</v>
          </cell>
          <cell r="F366">
            <v>0</v>
          </cell>
          <cell r="G366">
            <v>0</v>
          </cell>
        </row>
        <row r="367">
          <cell r="D367" t="str">
            <v>Total 2030</v>
          </cell>
          <cell r="F367">
            <v>0</v>
          </cell>
          <cell r="G367">
            <v>0</v>
          </cell>
        </row>
        <row r="368">
          <cell r="D368">
            <v>47849</v>
          </cell>
          <cell r="F368">
            <v>0</v>
          </cell>
          <cell r="G368">
            <v>0</v>
          </cell>
        </row>
        <row r="369">
          <cell r="D369">
            <v>47880</v>
          </cell>
          <cell r="F369">
            <v>0</v>
          </cell>
          <cell r="G369">
            <v>0</v>
          </cell>
        </row>
        <row r="370">
          <cell r="D370">
            <v>47908</v>
          </cell>
          <cell r="F370">
            <v>0</v>
          </cell>
          <cell r="G370">
            <v>0</v>
          </cell>
        </row>
        <row r="371">
          <cell r="D371">
            <v>47939</v>
          </cell>
          <cell r="F371">
            <v>0</v>
          </cell>
          <cell r="G371">
            <v>0</v>
          </cell>
        </row>
        <row r="372">
          <cell r="D372">
            <v>47969</v>
          </cell>
          <cell r="F372">
            <v>0</v>
          </cell>
          <cell r="G372">
            <v>0</v>
          </cell>
        </row>
        <row r="373">
          <cell r="D373">
            <v>48000</v>
          </cell>
          <cell r="F373">
            <v>0</v>
          </cell>
          <cell r="G373">
            <v>0</v>
          </cell>
        </row>
        <row r="374">
          <cell r="D374">
            <v>48030</v>
          </cell>
          <cell r="F374">
            <v>0</v>
          </cell>
          <cell r="G374">
            <v>0</v>
          </cell>
        </row>
        <row r="375">
          <cell r="D375">
            <v>48061</v>
          </cell>
          <cell r="F375">
            <v>0</v>
          </cell>
          <cell r="G375">
            <v>0</v>
          </cell>
        </row>
        <row r="376">
          <cell r="D376">
            <v>48092</v>
          </cell>
          <cell r="F376">
            <v>0</v>
          </cell>
          <cell r="G376">
            <v>0</v>
          </cell>
        </row>
        <row r="377">
          <cell r="D377">
            <v>48122</v>
          </cell>
          <cell r="F377">
            <v>0</v>
          </cell>
          <cell r="G377">
            <v>0</v>
          </cell>
        </row>
        <row r="378">
          <cell r="D378">
            <v>48153</v>
          </cell>
          <cell r="F378">
            <v>0</v>
          </cell>
          <cell r="G378">
            <v>0</v>
          </cell>
        </row>
        <row r="379">
          <cell r="D379">
            <v>48183</v>
          </cell>
          <cell r="F379">
            <v>0</v>
          </cell>
          <cell r="G379">
            <v>0</v>
          </cell>
        </row>
        <row r="380">
          <cell r="D380" t="str">
            <v>Total 2031</v>
          </cell>
          <cell r="F380">
            <v>0</v>
          </cell>
          <cell r="G380">
            <v>0</v>
          </cell>
        </row>
        <row r="381">
          <cell r="D381">
            <v>48214</v>
          </cell>
          <cell r="F381">
            <v>0</v>
          </cell>
          <cell r="G381">
            <v>0</v>
          </cell>
        </row>
        <row r="382">
          <cell r="D382">
            <v>48245</v>
          </cell>
          <cell r="F382">
            <v>0</v>
          </cell>
          <cell r="G382">
            <v>0</v>
          </cell>
        </row>
        <row r="383">
          <cell r="D383">
            <v>48274</v>
          </cell>
          <cell r="F383">
            <v>0</v>
          </cell>
          <cell r="G383">
            <v>0</v>
          </cell>
        </row>
        <row r="384">
          <cell r="D384">
            <v>48305</v>
          </cell>
          <cell r="F384">
            <v>0</v>
          </cell>
          <cell r="G384">
            <v>0</v>
          </cell>
        </row>
        <row r="385">
          <cell r="D385">
            <v>48335</v>
          </cell>
          <cell r="F385">
            <v>0</v>
          </cell>
          <cell r="G385">
            <v>0</v>
          </cell>
        </row>
        <row r="386">
          <cell r="D386">
            <v>48366</v>
          </cell>
          <cell r="F386">
            <v>0</v>
          </cell>
          <cell r="G386">
            <v>0</v>
          </cell>
        </row>
        <row r="387">
          <cell r="D387">
            <v>48396</v>
          </cell>
          <cell r="F387">
            <v>0</v>
          </cell>
          <cell r="G387">
            <v>0</v>
          </cell>
        </row>
        <row r="388">
          <cell r="D388">
            <v>48427</v>
          </cell>
          <cell r="F388">
            <v>0</v>
          </cell>
          <cell r="G388">
            <v>0</v>
          </cell>
        </row>
        <row r="389">
          <cell r="D389">
            <v>48458</v>
          </cell>
          <cell r="F389">
            <v>0</v>
          </cell>
          <cell r="G389">
            <v>0</v>
          </cell>
        </row>
        <row r="390">
          <cell r="D390">
            <v>48488</v>
          </cell>
          <cell r="F390">
            <v>0</v>
          </cell>
          <cell r="G390">
            <v>0</v>
          </cell>
        </row>
        <row r="391">
          <cell r="D391">
            <v>48519</v>
          </cell>
          <cell r="F391">
            <v>0</v>
          </cell>
          <cell r="G391">
            <v>0</v>
          </cell>
        </row>
        <row r="392">
          <cell r="D392">
            <v>48549</v>
          </cell>
          <cell r="F392">
            <v>0</v>
          </cell>
          <cell r="G392">
            <v>0</v>
          </cell>
        </row>
        <row r="393">
          <cell r="D393" t="str">
            <v>Total 2032</v>
          </cell>
          <cell r="F393">
            <v>0</v>
          </cell>
          <cell r="G393">
            <v>0</v>
          </cell>
        </row>
        <row r="394">
          <cell r="D394">
            <v>48580</v>
          </cell>
          <cell r="F394">
            <v>0</v>
          </cell>
          <cell r="G394">
            <v>0</v>
          </cell>
        </row>
        <row r="395">
          <cell r="D395">
            <v>48611</v>
          </cell>
          <cell r="F395">
            <v>0</v>
          </cell>
          <cell r="G395">
            <v>0</v>
          </cell>
        </row>
        <row r="396">
          <cell r="D396">
            <v>48639</v>
          </cell>
          <cell r="F396">
            <v>0</v>
          </cell>
          <cell r="G396">
            <v>0</v>
          </cell>
        </row>
        <row r="397">
          <cell r="D397">
            <v>48670</v>
          </cell>
          <cell r="F397">
            <v>0</v>
          </cell>
          <cell r="G397">
            <v>0</v>
          </cell>
        </row>
        <row r="398">
          <cell r="D398">
            <v>48700</v>
          </cell>
          <cell r="F398">
            <v>0</v>
          </cell>
          <cell r="G398">
            <v>0</v>
          </cell>
        </row>
        <row r="399">
          <cell r="D399">
            <v>48731</v>
          </cell>
          <cell r="F399">
            <v>0</v>
          </cell>
          <cell r="G399">
            <v>0</v>
          </cell>
        </row>
        <row r="400">
          <cell r="D400">
            <v>48761</v>
          </cell>
          <cell r="F400">
            <v>0</v>
          </cell>
          <cell r="G400">
            <v>0</v>
          </cell>
        </row>
        <row r="401">
          <cell r="D401">
            <v>48792</v>
          </cell>
          <cell r="F401">
            <v>0</v>
          </cell>
          <cell r="G401">
            <v>0</v>
          </cell>
        </row>
        <row r="402">
          <cell r="D402">
            <v>48823</v>
          </cell>
          <cell r="F402">
            <v>0</v>
          </cell>
          <cell r="G402">
            <v>0</v>
          </cell>
        </row>
        <row r="403">
          <cell r="D403">
            <v>48853</v>
          </cell>
          <cell r="F403">
            <v>0</v>
          </cell>
          <cell r="G403">
            <v>0</v>
          </cell>
        </row>
        <row r="404">
          <cell r="D404">
            <v>48884</v>
          </cell>
          <cell r="F404">
            <v>0</v>
          </cell>
          <cell r="G404">
            <v>0</v>
          </cell>
        </row>
        <row r="405">
          <cell r="D405">
            <v>48914</v>
          </cell>
          <cell r="F405">
            <v>0</v>
          </cell>
          <cell r="G405">
            <v>0</v>
          </cell>
        </row>
        <row r="406">
          <cell r="D406" t="str">
            <v>Total 2033</v>
          </cell>
          <cell r="F406">
            <v>0</v>
          </cell>
          <cell r="G406">
            <v>0</v>
          </cell>
        </row>
        <row r="407">
          <cell r="D407">
            <v>48945</v>
          </cell>
          <cell r="F407">
            <v>0</v>
          </cell>
          <cell r="G407">
            <v>0</v>
          </cell>
        </row>
        <row r="408">
          <cell r="D408">
            <v>48976</v>
          </cell>
          <cell r="F408">
            <v>0</v>
          </cell>
          <cell r="G408">
            <v>0</v>
          </cell>
        </row>
        <row r="409">
          <cell r="D409">
            <v>49004</v>
          </cell>
          <cell r="F409">
            <v>0</v>
          </cell>
          <cell r="G409">
            <v>0</v>
          </cell>
        </row>
        <row r="410">
          <cell r="D410">
            <v>49035</v>
          </cell>
          <cell r="F410">
            <v>0</v>
          </cell>
          <cell r="G410">
            <v>0</v>
          </cell>
        </row>
        <row r="411">
          <cell r="D411">
            <v>49065</v>
          </cell>
          <cell r="F411">
            <v>0</v>
          </cell>
          <cell r="G411">
            <v>0</v>
          </cell>
        </row>
        <row r="412">
          <cell r="D412">
            <v>49096</v>
          </cell>
          <cell r="F412">
            <v>0</v>
          </cell>
          <cell r="G412">
            <v>0</v>
          </cell>
        </row>
        <row r="413">
          <cell r="D413">
            <v>49126</v>
          </cell>
          <cell r="F413">
            <v>0</v>
          </cell>
          <cell r="G413">
            <v>0</v>
          </cell>
        </row>
        <row r="414">
          <cell r="D414">
            <v>49157</v>
          </cell>
          <cell r="F414">
            <v>0</v>
          </cell>
          <cell r="G414">
            <v>0</v>
          </cell>
        </row>
        <row r="415">
          <cell r="D415">
            <v>49188</v>
          </cell>
          <cell r="F415">
            <v>0</v>
          </cell>
          <cell r="G415">
            <v>0</v>
          </cell>
        </row>
        <row r="416">
          <cell r="D416">
            <v>49218</v>
          </cell>
          <cell r="F416">
            <v>0</v>
          </cell>
          <cell r="G416">
            <v>0</v>
          </cell>
        </row>
        <row r="417">
          <cell r="D417">
            <v>49249</v>
          </cell>
          <cell r="F417">
            <v>0</v>
          </cell>
          <cell r="G417">
            <v>0</v>
          </cell>
        </row>
        <row r="418">
          <cell r="D418">
            <v>49279</v>
          </cell>
          <cell r="F418">
            <v>0</v>
          </cell>
          <cell r="G418">
            <v>0</v>
          </cell>
        </row>
        <row r="419">
          <cell r="D419" t="str">
            <v>Total 2034</v>
          </cell>
          <cell r="F419">
            <v>0</v>
          </cell>
          <cell r="G419">
            <v>0</v>
          </cell>
        </row>
        <row r="420">
          <cell r="D420">
            <v>49310</v>
          </cell>
          <cell r="F420">
            <v>0</v>
          </cell>
          <cell r="G420">
            <v>0</v>
          </cell>
        </row>
        <row r="421">
          <cell r="D421">
            <v>49341</v>
          </cell>
          <cell r="F421">
            <v>0</v>
          </cell>
          <cell r="G421">
            <v>0</v>
          </cell>
        </row>
        <row r="422">
          <cell r="D422">
            <v>49369</v>
          </cell>
          <cell r="F422">
            <v>0</v>
          </cell>
          <cell r="G422">
            <v>0</v>
          </cell>
        </row>
        <row r="423">
          <cell r="D423">
            <v>49400</v>
          </cell>
          <cell r="F423">
            <v>0</v>
          </cell>
          <cell r="G423">
            <v>0</v>
          </cell>
        </row>
        <row r="424">
          <cell r="D424">
            <v>49430</v>
          </cell>
          <cell r="F424">
            <v>0</v>
          </cell>
          <cell r="G424">
            <v>0</v>
          </cell>
        </row>
        <row r="425">
          <cell r="D425">
            <v>49461</v>
          </cell>
          <cell r="F425">
            <v>0</v>
          </cell>
          <cell r="G425">
            <v>0</v>
          </cell>
        </row>
        <row r="426">
          <cell r="D426">
            <v>49491</v>
          </cell>
          <cell r="F426">
            <v>0</v>
          </cell>
          <cell r="G426">
            <v>0</v>
          </cell>
        </row>
        <row r="427">
          <cell r="D427">
            <v>49522</v>
          </cell>
          <cell r="F427">
            <v>0</v>
          </cell>
          <cell r="G427">
            <v>0</v>
          </cell>
        </row>
        <row r="428">
          <cell r="D428">
            <v>49553</v>
          </cell>
          <cell r="F428">
            <v>0</v>
          </cell>
          <cell r="G428">
            <v>0</v>
          </cell>
        </row>
        <row r="429">
          <cell r="D429">
            <v>49583</v>
          </cell>
          <cell r="F429">
            <v>0</v>
          </cell>
          <cell r="G429">
            <v>0</v>
          </cell>
        </row>
        <row r="430">
          <cell r="D430">
            <v>49614</v>
          </cell>
          <cell r="F430">
            <v>0</v>
          </cell>
          <cell r="G430">
            <v>0</v>
          </cell>
        </row>
        <row r="431">
          <cell r="D431">
            <v>49644</v>
          </cell>
          <cell r="F431">
            <v>0</v>
          </cell>
          <cell r="G431">
            <v>0</v>
          </cell>
        </row>
        <row r="432">
          <cell r="D432" t="str">
            <v>Total 2035</v>
          </cell>
          <cell r="F432">
            <v>0</v>
          </cell>
          <cell r="G432">
            <v>0</v>
          </cell>
        </row>
        <row r="433">
          <cell r="D433">
            <v>49675</v>
          </cell>
          <cell r="F433">
            <v>0</v>
          </cell>
          <cell r="G433">
            <v>0</v>
          </cell>
        </row>
        <row r="434">
          <cell r="D434">
            <v>49706</v>
          </cell>
          <cell r="F434">
            <v>0</v>
          </cell>
          <cell r="G434">
            <v>0</v>
          </cell>
        </row>
        <row r="435">
          <cell r="D435">
            <v>49735</v>
          </cell>
          <cell r="F435">
            <v>0</v>
          </cell>
          <cell r="G435">
            <v>0</v>
          </cell>
        </row>
        <row r="436">
          <cell r="D436">
            <v>49766</v>
          </cell>
          <cell r="F436">
            <v>0</v>
          </cell>
          <cell r="G436">
            <v>0</v>
          </cell>
        </row>
        <row r="437">
          <cell r="D437">
            <v>49796</v>
          </cell>
          <cell r="F437">
            <v>0</v>
          </cell>
          <cell r="G437">
            <v>0</v>
          </cell>
        </row>
        <row r="438">
          <cell r="D438">
            <v>49827</v>
          </cell>
          <cell r="F438">
            <v>0</v>
          </cell>
          <cell r="G438">
            <v>0</v>
          </cell>
        </row>
        <row r="439">
          <cell r="D439">
            <v>49857</v>
          </cell>
          <cell r="F439">
            <v>0</v>
          </cell>
          <cell r="G439">
            <v>0</v>
          </cell>
        </row>
        <row r="440">
          <cell r="D440">
            <v>49888</v>
          </cell>
          <cell r="F440">
            <v>0</v>
          </cell>
          <cell r="G440">
            <v>0</v>
          </cell>
        </row>
        <row r="441">
          <cell r="D441">
            <v>49919</v>
          </cell>
          <cell r="F441">
            <v>0</v>
          </cell>
          <cell r="G441">
            <v>0</v>
          </cell>
        </row>
        <row r="442">
          <cell r="D442">
            <v>49949</v>
          </cell>
          <cell r="F442">
            <v>0</v>
          </cell>
          <cell r="G442">
            <v>0</v>
          </cell>
        </row>
        <row r="443">
          <cell r="D443">
            <v>49980</v>
          </cell>
          <cell r="F443">
            <v>0</v>
          </cell>
          <cell r="G443">
            <v>0</v>
          </cell>
        </row>
        <row r="444">
          <cell r="D444">
            <v>50010</v>
          </cell>
          <cell r="F444">
            <v>0</v>
          </cell>
          <cell r="G444">
            <v>0</v>
          </cell>
        </row>
        <row r="445">
          <cell r="D445" t="str">
            <v>Total 2036</v>
          </cell>
          <cell r="F445">
            <v>0</v>
          </cell>
          <cell r="G445">
            <v>0</v>
          </cell>
        </row>
        <row r="446">
          <cell r="D446">
            <v>50041</v>
          </cell>
          <cell r="F446">
            <v>0</v>
          </cell>
          <cell r="G446">
            <v>0</v>
          </cell>
        </row>
        <row r="447">
          <cell r="D447">
            <v>50072</v>
          </cell>
          <cell r="F447">
            <v>0</v>
          </cell>
          <cell r="G447">
            <v>0</v>
          </cell>
        </row>
        <row r="448">
          <cell r="D448">
            <v>50100</v>
          </cell>
          <cell r="F448">
            <v>0</v>
          </cell>
          <cell r="G448">
            <v>0</v>
          </cell>
        </row>
        <row r="449">
          <cell r="D449">
            <v>50131</v>
          </cell>
          <cell r="F449">
            <v>0</v>
          </cell>
          <cell r="G449">
            <v>0</v>
          </cell>
        </row>
        <row r="450">
          <cell r="D450">
            <v>50161</v>
          </cell>
          <cell r="F450">
            <v>0</v>
          </cell>
          <cell r="G450">
            <v>0</v>
          </cell>
        </row>
        <row r="451">
          <cell r="D451">
            <v>50192</v>
          </cell>
          <cell r="F451">
            <v>0</v>
          </cell>
          <cell r="G451">
            <v>0</v>
          </cell>
        </row>
        <row r="452">
          <cell r="D452">
            <v>50222</v>
          </cell>
          <cell r="F452">
            <v>0</v>
          </cell>
          <cell r="G452">
            <v>0</v>
          </cell>
        </row>
        <row r="453">
          <cell r="D453">
            <v>50253</v>
          </cell>
          <cell r="F453">
            <v>0</v>
          </cell>
          <cell r="G453">
            <v>0</v>
          </cell>
        </row>
        <row r="454">
          <cell r="D454">
            <v>50284</v>
          </cell>
          <cell r="F454">
            <v>0</v>
          </cell>
          <cell r="G454">
            <v>0</v>
          </cell>
        </row>
        <row r="455">
          <cell r="D455">
            <v>50314</v>
          </cell>
          <cell r="F455">
            <v>0</v>
          </cell>
          <cell r="G455">
            <v>0</v>
          </cell>
        </row>
        <row r="456">
          <cell r="D456">
            <v>50345</v>
          </cell>
          <cell r="F456">
            <v>0</v>
          </cell>
          <cell r="G456">
            <v>0</v>
          </cell>
        </row>
        <row r="457">
          <cell r="D457">
            <v>50375</v>
          </cell>
          <cell r="F457">
            <v>0</v>
          </cell>
          <cell r="G457">
            <v>0</v>
          </cell>
        </row>
        <row r="458">
          <cell r="D458" t="str">
            <v>Total 2037</v>
          </cell>
          <cell r="F458">
            <v>0</v>
          </cell>
          <cell r="G458">
            <v>0</v>
          </cell>
        </row>
        <row r="459">
          <cell r="D459">
            <v>50406</v>
          </cell>
          <cell r="F459">
            <v>0</v>
          </cell>
          <cell r="G459">
            <v>0</v>
          </cell>
        </row>
        <row r="460">
          <cell r="D460">
            <v>50437</v>
          </cell>
          <cell r="F460">
            <v>0</v>
          </cell>
          <cell r="G460">
            <v>0</v>
          </cell>
        </row>
        <row r="461">
          <cell r="D461">
            <v>50465</v>
          </cell>
          <cell r="F461">
            <v>0</v>
          </cell>
          <cell r="G461">
            <v>0</v>
          </cell>
        </row>
        <row r="462">
          <cell r="D462">
            <v>50496</v>
          </cell>
          <cell r="F462">
            <v>0</v>
          </cell>
          <cell r="G462">
            <v>0</v>
          </cell>
        </row>
        <row r="463">
          <cell r="D463">
            <v>50526</v>
          </cell>
          <cell r="F463">
            <v>0</v>
          </cell>
          <cell r="G463">
            <v>0</v>
          </cell>
        </row>
        <row r="464">
          <cell r="D464">
            <v>50557</v>
          </cell>
          <cell r="F464">
            <v>0</v>
          </cell>
          <cell r="G464">
            <v>0</v>
          </cell>
        </row>
        <row r="465">
          <cell r="D465">
            <v>50587</v>
          </cell>
          <cell r="F465">
            <v>0</v>
          </cell>
          <cell r="G465">
            <v>0</v>
          </cell>
        </row>
        <row r="466">
          <cell r="D466">
            <v>50618</v>
          </cell>
          <cell r="F466">
            <v>0</v>
          </cell>
          <cell r="G466">
            <v>0</v>
          </cell>
        </row>
        <row r="467">
          <cell r="D467">
            <v>50649</v>
          </cell>
          <cell r="F467">
            <v>0</v>
          </cell>
          <cell r="G467">
            <v>0</v>
          </cell>
        </row>
        <row r="468">
          <cell r="D468">
            <v>50679</v>
          </cell>
          <cell r="F468">
            <v>0</v>
          </cell>
          <cell r="G468">
            <v>0</v>
          </cell>
        </row>
        <row r="469">
          <cell r="D469">
            <v>50710</v>
          </cell>
          <cell r="F469">
            <v>0</v>
          </cell>
          <cell r="G469">
            <v>0</v>
          </cell>
        </row>
        <row r="470">
          <cell r="D470">
            <v>50740</v>
          </cell>
          <cell r="F470">
            <v>0</v>
          </cell>
          <cell r="G470">
            <v>0</v>
          </cell>
        </row>
        <row r="471">
          <cell r="D471" t="str">
            <v>Total 2038</v>
          </cell>
          <cell r="F471">
            <v>0</v>
          </cell>
          <cell r="G471">
            <v>0</v>
          </cell>
        </row>
        <row r="472">
          <cell r="D472">
            <v>50771</v>
          </cell>
          <cell r="F472">
            <v>0</v>
          </cell>
          <cell r="G472">
            <v>0</v>
          </cell>
        </row>
        <row r="473">
          <cell r="D473">
            <v>50802</v>
          </cell>
          <cell r="F473">
            <v>0</v>
          </cell>
          <cell r="G473">
            <v>0</v>
          </cell>
        </row>
        <row r="474">
          <cell r="D474">
            <v>50830</v>
          </cell>
          <cell r="F474">
            <v>0</v>
          </cell>
          <cell r="G474">
            <v>0</v>
          </cell>
        </row>
        <row r="475">
          <cell r="D475">
            <v>50861</v>
          </cell>
          <cell r="F475">
            <v>0</v>
          </cell>
          <cell r="G475">
            <v>0</v>
          </cell>
        </row>
        <row r="476">
          <cell r="D476">
            <v>50891</v>
          </cell>
          <cell r="F476">
            <v>0</v>
          </cell>
          <cell r="G476">
            <v>0</v>
          </cell>
        </row>
        <row r="477">
          <cell r="D477">
            <v>50922</v>
          </cell>
          <cell r="F477">
            <v>0</v>
          </cell>
          <cell r="G477">
            <v>0</v>
          </cell>
        </row>
        <row r="478">
          <cell r="D478">
            <v>50952</v>
          </cell>
          <cell r="F478">
            <v>0</v>
          </cell>
          <cell r="G478">
            <v>0</v>
          </cell>
        </row>
        <row r="479">
          <cell r="D479">
            <v>50983</v>
          </cell>
          <cell r="F479">
            <v>0</v>
          </cell>
          <cell r="G479">
            <v>0</v>
          </cell>
        </row>
        <row r="480">
          <cell r="D480">
            <v>51014</v>
          </cell>
          <cell r="F480">
            <v>0</v>
          </cell>
          <cell r="G480">
            <v>0</v>
          </cell>
        </row>
        <row r="481">
          <cell r="D481">
            <v>51044</v>
          </cell>
          <cell r="F481">
            <v>0</v>
          </cell>
          <cell r="G481">
            <v>0</v>
          </cell>
        </row>
        <row r="482">
          <cell r="D482">
            <v>51075</v>
          </cell>
          <cell r="F482">
            <v>0</v>
          </cell>
          <cell r="G482">
            <v>0</v>
          </cell>
        </row>
        <row r="483">
          <cell r="D483">
            <v>51105</v>
          </cell>
          <cell r="F483">
            <v>0</v>
          </cell>
          <cell r="G483">
            <v>0</v>
          </cell>
        </row>
        <row r="484">
          <cell r="D484" t="str">
            <v>Total 2039</v>
          </cell>
          <cell r="F484">
            <v>0</v>
          </cell>
          <cell r="G484">
            <v>0</v>
          </cell>
        </row>
        <row r="485">
          <cell r="D485">
            <v>51136</v>
          </cell>
          <cell r="F485">
            <v>0</v>
          </cell>
          <cell r="G485">
            <v>0</v>
          </cell>
        </row>
        <row r="486">
          <cell r="D486">
            <v>51167</v>
          </cell>
          <cell r="F486">
            <v>0</v>
          </cell>
          <cell r="G486">
            <v>0</v>
          </cell>
        </row>
        <row r="487">
          <cell r="D487">
            <v>51196</v>
          </cell>
          <cell r="F487">
            <v>0</v>
          </cell>
          <cell r="G487">
            <v>0</v>
          </cell>
        </row>
        <row r="488">
          <cell r="D488">
            <v>51227</v>
          </cell>
          <cell r="F488">
            <v>0</v>
          </cell>
          <cell r="G488">
            <v>0</v>
          </cell>
        </row>
        <row r="489">
          <cell r="D489">
            <v>51257</v>
          </cell>
          <cell r="F489">
            <v>0</v>
          </cell>
          <cell r="G489">
            <v>0</v>
          </cell>
        </row>
        <row r="490">
          <cell r="D490">
            <v>51288</v>
          </cell>
          <cell r="F490">
            <v>0</v>
          </cell>
          <cell r="G490">
            <v>0</v>
          </cell>
        </row>
        <row r="491">
          <cell r="D491">
            <v>51318</v>
          </cell>
          <cell r="F491">
            <v>0</v>
          </cell>
          <cell r="G491">
            <v>0</v>
          </cell>
        </row>
        <row r="492">
          <cell r="D492">
            <v>51349</v>
          </cell>
          <cell r="F492">
            <v>0</v>
          </cell>
          <cell r="G492">
            <v>0</v>
          </cell>
        </row>
        <row r="493">
          <cell r="D493">
            <v>51380</v>
          </cell>
          <cell r="F493">
            <v>0</v>
          </cell>
          <cell r="G493">
            <v>0</v>
          </cell>
        </row>
        <row r="494">
          <cell r="D494">
            <v>51410</v>
          </cell>
          <cell r="F494">
            <v>0</v>
          </cell>
          <cell r="G494">
            <v>0</v>
          </cell>
        </row>
        <row r="495">
          <cell r="D495">
            <v>51441</v>
          </cell>
          <cell r="F495">
            <v>0</v>
          </cell>
          <cell r="G495">
            <v>0</v>
          </cell>
        </row>
        <row r="496">
          <cell r="D496">
            <v>51471</v>
          </cell>
          <cell r="F496">
            <v>0</v>
          </cell>
          <cell r="G496">
            <v>0</v>
          </cell>
        </row>
        <row r="497">
          <cell r="D497" t="str">
            <v>Total 2040</v>
          </cell>
          <cell r="F497">
            <v>0</v>
          </cell>
          <cell r="G497">
            <v>0</v>
          </cell>
        </row>
        <row r="498">
          <cell r="D498">
            <v>51502</v>
          </cell>
          <cell r="F498">
            <v>0</v>
          </cell>
          <cell r="G498">
            <v>0</v>
          </cell>
        </row>
        <row r="499">
          <cell r="D499">
            <v>51533</v>
          </cell>
          <cell r="F499">
            <v>0</v>
          </cell>
          <cell r="G499">
            <v>0</v>
          </cell>
        </row>
        <row r="500">
          <cell r="D500">
            <v>51561</v>
          </cell>
          <cell r="F500">
            <v>0</v>
          </cell>
          <cell r="G500">
            <v>0</v>
          </cell>
        </row>
        <row r="501">
          <cell r="D501">
            <v>51592</v>
          </cell>
          <cell r="F501">
            <v>0</v>
          </cell>
          <cell r="G501">
            <v>0</v>
          </cell>
        </row>
        <row r="502">
          <cell r="D502">
            <v>51622</v>
          </cell>
          <cell r="F502">
            <v>0</v>
          </cell>
          <cell r="G502">
            <v>0</v>
          </cell>
        </row>
        <row r="503">
          <cell r="D503">
            <v>51653</v>
          </cell>
          <cell r="F503">
            <v>0</v>
          </cell>
          <cell r="G503">
            <v>0</v>
          </cell>
        </row>
        <row r="504">
          <cell r="D504">
            <v>51683</v>
          </cell>
          <cell r="F504">
            <v>0</v>
          </cell>
          <cell r="G504">
            <v>0</v>
          </cell>
        </row>
        <row r="505">
          <cell r="D505">
            <v>51714</v>
          </cell>
          <cell r="F505">
            <v>0</v>
          </cell>
          <cell r="G505">
            <v>0</v>
          </cell>
        </row>
        <row r="506">
          <cell r="D506">
            <v>51745</v>
          </cell>
          <cell r="F506">
            <v>0</v>
          </cell>
          <cell r="G506">
            <v>0</v>
          </cell>
        </row>
        <row r="507">
          <cell r="D507">
            <v>51775</v>
          </cell>
          <cell r="F507">
            <v>0</v>
          </cell>
          <cell r="G507">
            <v>0</v>
          </cell>
        </row>
        <row r="508">
          <cell r="D508">
            <v>51806</v>
          </cell>
          <cell r="F508">
            <v>0</v>
          </cell>
          <cell r="G508">
            <v>0</v>
          </cell>
        </row>
        <row r="509">
          <cell r="D509">
            <v>51836</v>
          </cell>
          <cell r="F509">
            <v>0</v>
          </cell>
          <cell r="G509">
            <v>0</v>
          </cell>
        </row>
        <row r="510">
          <cell r="D510" t="str">
            <v>Total 2041</v>
          </cell>
          <cell r="F510">
            <v>0</v>
          </cell>
          <cell r="G510">
            <v>0</v>
          </cell>
        </row>
        <row r="511">
          <cell r="D511">
            <v>51867</v>
          </cell>
          <cell r="F511">
            <v>0</v>
          </cell>
          <cell r="G511">
            <v>0</v>
          </cell>
        </row>
        <row r="512">
          <cell r="D512">
            <v>51898</v>
          </cell>
          <cell r="F512">
            <v>0</v>
          </cell>
          <cell r="G512">
            <v>0</v>
          </cell>
        </row>
        <row r="513">
          <cell r="D513">
            <v>51926</v>
          </cell>
          <cell r="F513">
            <v>0</v>
          </cell>
          <cell r="G513">
            <v>0</v>
          </cell>
        </row>
        <row r="514">
          <cell r="D514">
            <v>51957</v>
          </cell>
          <cell r="F514">
            <v>0</v>
          </cell>
          <cell r="G514">
            <v>0</v>
          </cell>
        </row>
        <row r="515">
          <cell r="D515">
            <v>51987</v>
          </cell>
          <cell r="F515">
            <v>0</v>
          </cell>
          <cell r="G515">
            <v>0</v>
          </cell>
        </row>
        <row r="516">
          <cell r="D516">
            <v>52018</v>
          </cell>
          <cell r="F516">
            <v>0</v>
          </cell>
          <cell r="G516">
            <v>0</v>
          </cell>
        </row>
        <row r="517">
          <cell r="D517">
            <v>52048</v>
          </cell>
          <cell r="F517">
            <v>0</v>
          </cell>
          <cell r="G517">
            <v>0</v>
          </cell>
        </row>
        <row r="518">
          <cell r="D518">
            <v>52079</v>
          </cell>
          <cell r="F518">
            <v>0</v>
          </cell>
          <cell r="G518">
            <v>0</v>
          </cell>
        </row>
        <row r="519">
          <cell r="D519">
            <v>52110</v>
          </cell>
          <cell r="F519">
            <v>0</v>
          </cell>
          <cell r="G519">
            <v>0</v>
          </cell>
        </row>
        <row r="520">
          <cell r="D520">
            <v>52140</v>
          </cell>
          <cell r="F520">
            <v>0</v>
          </cell>
          <cell r="G520">
            <v>0</v>
          </cell>
        </row>
        <row r="521">
          <cell r="D521">
            <v>52171</v>
          </cell>
          <cell r="F521">
            <v>0</v>
          </cell>
          <cell r="G521">
            <v>0</v>
          </cell>
        </row>
        <row r="522">
          <cell r="D522">
            <v>52201</v>
          </cell>
          <cell r="F522">
            <v>0</v>
          </cell>
          <cell r="G522">
            <v>0</v>
          </cell>
        </row>
        <row r="523">
          <cell r="D523" t="str">
            <v>Total 2042</v>
          </cell>
          <cell r="F523">
            <v>0</v>
          </cell>
          <cell r="G523">
            <v>0</v>
          </cell>
        </row>
        <row r="524">
          <cell r="D524">
            <v>52232</v>
          </cell>
          <cell r="F524">
            <v>0</v>
          </cell>
          <cell r="G524">
            <v>0</v>
          </cell>
        </row>
        <row r="525">
          <cell r="D525">
            <v>52263</v>
          </cell>
          <cell r="F525">
            <v>0</v>
          </cell>
          <cell r="G525">
            <v>0</v>
          </cell>
        </row>
        <row r="526">
          <cell r="D526">
            <v>52291</v>
          </cell>
          <cell r="F526">
            <v>0</v>
          </cell>
          <cell r="G526">
            <v>0</v>
          </cell>
        </row>
        <row r="527">
          <cell r="D527">
            <v>52322</v>
          </cell>
          <cell r="F527">
            <v>0</v>
          </cell>
          <cell r="G527">
            <v>0</v>
          </cell>
        </row>
        <row r="528">
          <cell r="D528">
            <v>52352</v>
          </cell>
          <cell r="F528">
            <v>0</v>
          </cell>
          <cell r="G528">
            <v>0</v>
          </cell>
        </row>
        <row r="529">
          <cell r="D529">
            <v>52383</v>
          </cell>
          <cell r="F529">
            <v>0</v>
          </cell>
          <cell r="G529">
            <v>0</v>
          </cell>
        </row>
        <row r="530">
          <cell r="D530">
            <v>52413</v>
          </cell>
          <cell r="F530">
            <v>0</v>
          </cell>
          <cell r="G530">
            <v>0</v>
          </cell>
        </row>
        <row r="531">
          <cell r="D531">
            <v>52444</v>
          </cell>
          <cell r="F531">
            <v>0</v>
          </cell>
          <cell r="G531">
            <v>0</v>
          </cell>
        </row>
        <row r="532">
          <cell r="D532">
            <v>52475</v>
          </cell>
          <cell r="F532">
            <v>0</v>
          </cell>
          <cell r="G532">
            <v>0</v>
          </cell>
        </row>
        <row r="533">
          <cell r="D533">
            <v>52505</v>
          </cell>
          <cell r="F533">
            <v>0</v>
          </cell>
          <cell r="G533">
            <v>0</v>
          </cell>
        </row>
        <row r="534">
          <cell r="D534">
            <v>52536</v>
          </cell>
          <cell r="F534">
            <v>0</v>
          </cell>
          <cell r="G534">
            <v>0</v>
          </cell>
        </row>
        <row r="535">
          <cell r="D535">
            <v>52566</v>
          </cell>
          <cell r="F535">
            <v>0</v>
          </cell>
          <cell r="G535">
            <v>0</v>
          </cell>
        </row>
        <row r="536">
          <cell r="D536" t="str">
            <v>Total 2043</v>
          </cell>
          <cell r="F536">
            <v>0</v>
          </cell>
          <cell r="G536">
            <v>0</v>
          </cell>
        </row>
        <row r="537">
          <cell r="D537">
            <v>52597</v>
          </cell>
          <cell r="F537">
            <v>0</v>
          </cell>
          <cell r="G537">
            <v>0</v>
          </cell>
        </row>
        <row r="538">
          <cell r="D538">
            <v>52628</v>
          </cell>
          <cell r="F538">
            <v>0</v>
          </cell>
          <cell r="G538">
            <v>0</v>
          </cell>
        </row>
        <row r="539">
          <cell r="D539">
            <v>52657</v>
          </cell>
          <cell r="F539">
            <v>0</v>
          </cell>
          <cell r="G539">
            <v>0</v>
          </cell>
        </row>
        <row r="540">
          <cell r="D540">
            <v>52688</v>
          </cell>
          <cell r="F540">
            <v>0</v>
          </cell>
          <cell r="G540">
            <v>0</v>
          </cell>
        </row>
        <row r="541">
          <cell r="D541">
            <v>52718</v>
          </cell>
          <cell r="F541">
            <v>0</v>
          </cell>
          <cell r="G541">
            <v>0</v>
          </cell>
        </row>
        <row r="542">
          <cell r="D542">
            <v>52749</v>
          </cell>
          <cell r="F542">
            <v>0</v>
          </cell>
          <cell r="G542">
            <v>0</v>
          </cell>
        </row>
        <row r="543">
          <cell r="D543">
            <v>52779</v>
          </cell>
          <cell r="F543">
            <v>0</v>
          </cell>
          <cell r="G543">
            <v>0</v>
          </cell>
        </row>
        <row r="544">
          <cell r="D544">
            <v>52810</v>
          </cell>
          <cell r="F544">
            <v>0</v>
          </cell>
          <cell r="G544">
            <v>0</v>
          </cell>
        </row>
        <row r="545">
          <cell r="D545">
            <v>52841</v>
          </cell>
          <cell r="F545">
            <v>0</v>
          </cell>
          <cell r="G545">
            <v>0</v>
          </cell>
        </row>
        <row r="546">
          <cell r="D546">
            <v>52871</v>
          </cell>
          <cell r="F546">
            <v>0</v>
          </cell>
          <cell r="G546">
            <v>0</v>
          </cell>
        </row>
        <row r="547">
          <cell r="D547">
            <v>52902</v>
          </cell>
          <cell r="F547">
            <v>0</v>
          </cell>
          <cell r="G547">
            <v>0</v>
          </cell>
        </row>
        <row r="548">
          <cell r="D548">
            <v>52932</v>
          </cell>
          <cell r="F548">
            <v>0</v>
          </cell>
          <cell r="G548">
            <v>0</v>
          </cell>
        </row>
        <row r="549">
          <cell r="D549" t="str">
            <v>Total 2044</v>
          </cell>
          <cell r="F549">
            <v>0</v>
          </cell>
          <cell r="G549">
            <v>0</v>
          </cell>
        </row>
        <row r="550">
          <cell r="D550">
            <v>52963</v>
          </cell>
          <cell r="F550">
            <v>0</v>
          </cell>
          <cell r="G550">
            <v>0</v>
          </cell>
        </row>
        <row r="551">
          <cell r="D551">
            <v>52994</v>
          </cell>
          <cell r="F551">
            <v>0</v>
          </cell>
          <cell r="G551">
            <v>0</v>
          </cell>
        </row>
        <row r="552">
          <cell r="D552">
            <v>53022</v>
          </cell>
          <cell r="F552">
            <v>0</v>
          </cell>
          <cell r="G552">
            <v>0</v>
          </cell>
        </row>
        <row r="553">
          <cell r="D553">
            <v>53053</v>
          </cell>
          <cell r="F553">
            <v>0</v>
          </cell>
          <cell r="G553">
            <v>0</v>
          </cell>
        </row>
        <row r="554">
          <cell r="D554">
            <v>53083</v>
          </cell>
          <cell r="F554">
            <v>0</v>
          </cell>
          <cell r="G554">
            <v>0</v>
          </cell>
        </row>
        <row r="555">
          <cell r="D555">
            <v>53114</v>
          </cell>
          <cell r="F555">
            <v>0</v>
          </cell>
          <cell r="G555">
            <v>0</v>
          </cell>
        </row>
        <row r="556">
          <cell r="D556">
            <v>53144</v>
          </cell>
          <cell r="F556">
            <v>0</v>
          </cell>
          <cell r="G556">
            <v>0</v>
          </cell>
        </row>
        <row r="557">
          <cell r="D557">
            <v>53175</v>
          </cell>
          <cell r="F557">
            <v>0</v>
          </cell>
          <cell r="G557">
            <v>0</v>
          </cell>
        </row>
        <row r="558">
          <cell r="D558">
            <v>53206</v>
          </cell>
          <cell r="F558">
            <v>0</v>
          </cell>
          <cell r="G558">
            <v>0</v>
          </cell>
        </row>
        <row r="559">
          <cell r="D559">
            <v>53236</v>
          </cell>
          <cell r="F559">
            <v>0</v>
          </cell>
          <cell r="G559">
            <v>0</v>
          </cell>
        </row>
        <row r="560">
          <cell r="D560">
            <v>53267</v>
          </cell>
          <cell r="F560">
            <v>0</v>
          </cell>
          <cell r="G560">
            <v>0</v>
          </cell>
        </row>
        <row r="561">
          <cell r="D561">
            <v>53297</v>
          </cell>
          <cell r="F561">
            <v>0</v>
          </cell>
          <cell r="G561">
            <v>0</v>
          </cell>
        </row>
        <row r="562">
          <cell r="D562" t="str">
            <v>Total 2045</v>
          </cell>
          <cell r="F562">
            <v>0</v>
          </cell>
          <cell r="G562">
            <v>0</v>
          </cell>
        </row>
        <row r="563">
          <cell r="D563">
            <v>53328</v>
          </cell>
          <cell r="F563">
            <v>0</v>
          </cell>
          <cell r="G563">
            <v>0</v>
          </cell>
        </row>
        <row r="564">
          <cell r="D564">
            <v>53359</v>
          </cell>
          <cell r="F564">
            <v>0</v>
          </cell>
          <cell r="G564">
            <v>0</v>
          </cell>
        </row>
        <row r="565">
          <cell r="D565">
            <v>53387</v>
          </cell>
          <cell r="F565">
            <v>0</v>
          </cell>
          <cell r="G565">
            <v>0</v>
          </cell>
        </row>
        <row r="566">
          <cell r="D566">
            <v>53418</v>
          </cell>
          <cell r="F566">
            <v>0</v>
          </cell>
          <cell r="G566">
            <v>0</v>
          </cell>
        </row>
        <row r="567">
          <cell r="D567">
            <v>53448</v>
          </cell>
          <cell r="F567">
            <v>0</v>
          </cell>
          <cell r="G567">
            <v>0</v>
          </cell>
        </row>
        <row r="568">
          <cell r="D568">
            <v>53479</v>
          </cell>
          <cell r="F568">
            <v>0</v>
          </cell>
          <cell r="G568">
            <v>0</v>
          </cell>
        </row>
        <row r="569">
          <cell r="D569">
            <v>53509</v>
          </cell>
          <cell r="F569">
            <v>0</v>
          </cell>
          <cell r="G569">
            <v>0</v>
          </cell>
        </row>
        <row r="570">
          <cell r="D570">
            <v>53540</v>
          </cell>
          <cell r="F570">
            <v>0</v>
          </cell>
          <cell r="G570">
            <v>0</v>
          </cell>
        </row>
        <row r="571">
          <cell r="D571">
            <v>53571</v>
          </cell>
          <cell r="F571">
            <v>0</v>
          </cell>
          <cell r="G571">
            <v>0</v>
          </cell>
        </row>
        <row r="572">
          <cell r="D572">
            <v>53601</v>
          </cell>
          <cell r="F572">
            <v>0</v>
          </cell>
          <cell r="G572">
            <v>0</v>
          </cell>
        </row>
        <row r="573">
          <cell r="D573">
            <v>53632</v>
          </cell>
          <cell r="F573">
            <v>0</v>
          </cell>
          <cell r="G573">
            <v>0</v>
          </cell>
        </row>
        <row r="574">
          <cell r="D574">
            <v>53662</v>
          </cell>
          <cell r="F574">
            <v>0</v>
          </cell>
          <cell r="G574">
            <v>0</v>
          </cell>
        </row>
        <row r="575">
          <cell r="D575" t="str">
            <v>Total 2046</v>
          </cell>
          <cell r="F575">
            <v>0</v>
          </cell>
          <cell r="G575">
            <v>0</v>
          </cell>
        </row>
        <row r="576">
          <cell r="D576">
            <v>53693</v>
          </cell>
          <cell r="F576">
            <v>0</v>
          </cell>
          <cell r="G576">
            <v>0</v>
          </cell>
        </row>
        <row r="577">
          <cell r="D577">
            <v>53724</v>
          </cell>
          <cell r="F577">
            <v>0</v>
          </cell>
          <cell r="G577">
            <v>0</v>
          </cell>
        </row>
        <row r="578">
          <cell r="D578">
            <v>53752</v>
          </cell>
          <cell r="F578">
            <v>0</v>
          </cell>
          <cell r="G578">
            <v>0</v>
          </cell>
        </row>
        <row r="579">
          <cell r="D579">
            <v>53783</v>
          </cell>
          <cell r="F579">
            <v>0</v>
          </cell>
          <cell r="G579">
            <v>0</v>
          </cell>
        </row>
        <row r="580">
          <cell r="D580">
            <v>53813</v>
          </cell>
          <cell r="F580">
            <v>0</v>
          </cell>
          <cell r="G580">
            <v>0</v>
          </cell>
        </row>
        <row r="581">
          <cell r="D581">
            <v>53844</v>
          </cell>
          <cell r="F581">
            <v>0</v>
          </cell>
          <cell r="G581">
            <v>0</v>
          </cell>
        </row>
        <row r="582">
          <cell r="D582">
            <v>53874</v>
          </cell>
          <cell r="F582">
            <v>0</v>
          </cell>
          <cell r="G582">
            <v>0</v>
          </cell>
        </row>
        <row r="583">
          <cell r="D583">
            <v>53905</v>
          </cell>
          <cell r="F583">
            <v>0</v>
          </cell>
          <cell r="G583">
            <v>0</v>
          </cell>
        </row>
        <row r="584">
          <cell r="D584">
            <v>53936</v>
          </cell>
          <cell r="F584">
            <v>0</v>
          </cell>
          <cell r="G584">
            <v>0</v>
          </cell>
        </row>
        <row r="585">
          <cell r="D585">
            <v>53966</v>
          </cell>
          <cell r="F585">
            <v>0</v>
          </cell>
          <cell r="G585">
            <v>0</v>
          </cell>
        </row>
        <row r="586">
          <cell r="D586">
            <v>53997</v>
          </cell>
          <cell r="F586">
            <v>0</v>
          </cell>
          <cell r="G586">
            <v>0</v>
          </cell>
        </row>
        <row r="587">
          <cell r="D587">
            <v>54027</v>
          </cell>
          <cell r="F587">
            <v>0</v>
          </cell>
          <cell r="G587">
            <v>0</v>
          </cell>
        </row>
        <row r="588">
          <cell r="D588" t="str">
            <v>Total 2047</v>
          </cell>
          <cell r="F588">
            <v>0</v>
          </cell>
          <cell r="G588">
            <v>0</v>
          </cell>
        </row>
        <row r="589">
          <cell r="D589">
            <v>54058</v>
          </cell>
          <cell r="F589">
            <v>0</v>
          </cell>
          <cell r="G589">
            <v>0</v>
          </cell>
        </row>
        <row r="590">
          <cell r="D590">
            <v>54089</v>
          </cell>
          <cell r="F590">
            <v>0</v>
          </cell>
          <cell r="G590">
            <v>0</v>
          </cell>
        </row>
        <row r="591">
          <cell r="D591">
            <v>54118</v>
          </cell>
          <cell r="F591">
            <v>0</v>
          </cell>
          <cell r="G591">
            <v>0</v>
          </cell>
        </row>
        <row r="592">
          <cell r="D592">
            <v>54149</v>
          </cell>
          <cell r="F592">
            <v>0</v>
          </cell>
          <cell r="G592">
            <v>0</v>
          </cell>
        </row>
        <row r="593">
          <cell r="D593">
            <v>54179</v>
          </cell>
          <cell r="F593">
            <v>0</v>
          </cell>
          <cell r="G593">
            <v>0</v>
          </cell>
        </row>
        <row r="594">
          <cell r="D594">
            <v>54210</v>
          </cell>
          <cell r="F594">
            <v>0</v>
          </cell>
          <cell r="G594">
            <v>0</v>
          </cell>
        </row>
        <row r="595">
          <cell r="D595">
            <v>54240</v>
          </cell>
          <cell r="F595">
            <v>0</v>
          </cell>
          <cell r="G595">
            <v>0</v>
          </cell>
        </row>
        <row r="596">
          <cell r="D596">
            <v>54271</v>
          </cell>
          <cell r="F596">
            <v>0</v>
          </cell>
          <cell r="G596">
            <v>0</v>
          </cell>
        </row>
        <row r="597">
          <cell r="D597">
            <v>54302</v>
          </cell>
          <cell r="F597">
            <v>0</v>
          </cell>
          <cell r="G597">
            <v>0</v>
          </cell>
        </row>
        <row r="598">
          <cell r="D598">
            <v>54332</v>
          </cell>
          <cell r="F598">
            <v>0</v>
          </cell>
          <cell r="G598">
            <v>0</v>
          </cell>
        </row>
        <row r="599">
          <cell r="D599">
            <v>54363</v>
          </cell>
          <cell r="F599">
            <v>0</v>
          </cell>
          <cell r="G599">
            <v>0</v>
          </cell>
        </row>
        <row r="600">
          <cell r="D600">
            <v>54393</v>
          </cell>
          <cell r="F600">
            <v>0</v>
          </cell>
          <cell r="G600">
            <v>0</v>
          </cell>
        </row>
        <row r="601">
          <cell r="D601" t="str">
            <v>Total 2048</v>
          </cell>
          <cell r="F601">
            <v>0</v>
          </cell>
          <cell r="G601">
            <v>0</v>
          </cell>
        </row>
        <row r="602">
          <cell r="D602">
            <v>54424</v>
          </cell>
          <cell r="F602">
            <v>0</v>
          </cell>
          <cell r="G602">
            <v>0</v>
          </cell>
        </row>
        <row r="603">
          <cell r="D603">
            <v>54455</v>
          </cell>
          <cell r="F603">
            <v>0</v>
          </cell>
          <cell r="G603">
            <v>0</v>
          </cell>
        </row>
        <row r="604">
          <cell r="D604">
            <v>54483</v>
          </cell>
          <cell r="F604">
            <v>0</v>
          </cell>
          <cell r="G604">
            <v>0</v>
          </cell>
        </row>
        <row r="605">
          <cell r="D605">
            <v>54514</v>
          </cell>
          <cell r="F605">
            <v>0</v>
          </cell>
          <cell r="G605">
            <v>0</v>
          </cell>
        </row>
        <row r="606">
          <cell r="D606">
            <v>54544</v>
          </cell>
          <cell r="F606">
            <v>0</v>
          </cell>
          <cell r="G606">
            <v>0</v>
          </cell>
        </row>
        <row r="607">
          <cell r="D607">
            <v>54575</v>
          </cell>
          <cell r="F607">
            <v>0</v>
          </cell>
          <cell r="G607">
            <v>0</v>
          </cell>
        </row>
        <row r="608">
          <cell r="D608">
            <v>54605</v>
          </cell>
          <cell r="F608">
            <v>0</v>
          </cell>
          <cell r="G608">
            <v>0</v>
          </cell>
        </row>
        <row r="609">
          <cell r="D609">
            <v>54636</v>
          </cell>
          <cell r="F609">
            <v>0</v>
          </cell>
          <cell r="G609">
            <v>0</v>
          </cell>
        </row>
        <row r="610">
          <cell r="D610">
            <v>54667</v>
          </cell>
          <cell r="F610">
            <v>0</v>
          </cell>
          <cell r="G610">
            <v>0</v>
          </cell>
        </row>
        <row r="611">
          <cell r="D611">
            <v>54697</v>
          </cell>
          <cell r="F611">
            <v>0</v>
          </cell>
          <cell r="G611">
            <v>0</v>
          </cell>
        </row>
        <row r="612">
          <cell r="D612">
            <v>54728</v>
          </cell>
          <cell r="F612">
            <v>0</v>
          </cell>
          <cell r="G612">
            <v>0</v>
          </cell>
        </row>
        <row r="613">
          <cell r="D613">
            <v>54758</v>
          </cell>
          <cell r="F613">
            <v>0</v>
          </cell>
          <cell r="G613">
            <v>0</v>
          </cell>
        </row>
        <row r="614">
          <cell r="D614" t="str">
            <v>Total 2049</v>
          </cell>
          <cell r="F614">
            <v>0</v>
          </cell>
          <cell r="G614">
            <v>0</v>
          </cell>
        </row>
        <row r="615">
          <cell r="D615">
            <v>54789</v>
          </cell>
          <cell r="F615">
            <v>0</v>
          </cell>
          <cell r="G615">
            <v>0</v>
          </cell>
        </row>
        <row r="616">
          <cell r="D616">
            <v>54820</v>
          </cell>
          <cell r="F616">
            <v>0</v>
          </cell>
          <cell r="G616">
            <v>0</v>
          </cell>
        </row>
        <row r="617">
          <cell r="D617">
            <v>54848</v>
          </cell>
          <cell r="F617">
            <v>0</v>
          </cell>
          <cell r="G617">
            <v>0</v>
          </cell>
        </row>
        <row r="618">
          <cell r="D618">
            <v>54879</v>
          </cell>
          <cell r="F618">
            <v>0</v>
          </cell>
          <cell r="G618">
            <v>0</v>
          </cell>
        </row>
        <row r="619">
          <cell r="D619">
            <v>54909</v>
          </cell>
          <cell r="F619">
            <v>0</v>
          </cell>
          <cell r="G619">
            <v>0</v>
          </cell>
        </row>
        <row r="620">
          <cell r="D620">
            <v>54940</v>
          </cell>
          <cell r="F620">
            <v>0</v>
          </cell>
          <cell r="G620">
            <v>0</v>
          </cell>
        </row>
        <row r="621">
          <cell r="D621">
            <v>54970</v>
          </cell>
          <cell r="F621">
            <v>0</v>
          </cell>
          <cell r="G621">
            <v>0</v>
          </cell>
        </row>
        <row r="622">
          <cell r="D622">
            <v>55001</v>
          </cell>
          <cell r="F622">
            <v>0</v>
          </cell>
          <cell r="G622">
            <v>0</v>
          </cell>
        </row>
        <row r="623">
          <cell r="D623">
            <v>55032</v>
          </cell>
          <cell r="F623">
            <v>0</v>
          </cell>
          <cell r="G623">
            <v>0</v>
          </cell>
        </row>
        <row r="624">
          <cell r="D624">
            <v>55062</v>
          </cell>
          <cell r="F624">
            <v>0</v>
          </cell>
          <cell r="G624">
            <v>0</v>
          </cell>
        </row>
        <row r="625">
          <cell r="D625">
            <v>55093</v>
          </cell>
          <cell r="F625">
            <v>0</v>
          </cell>
          <cell r="G625">
            <v>0</v>
          </cell>
        </row>
        <row r="626">
          <cell r="D626">
            <v>55123</v>
          </cell>
          <cell r="F626">
            <v>0</v>
          </cell>
          <cell r="G62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XLB_WorkbookFile"/>
      <sheetName val="Ls_AgXLB_WorkbookFile"/>
      <sheetName val="ACUMULADO"/>
      <sheetName val="CCF ACUMULADO MEXGAAP"/>
      <sheetName val="CCF ACUMULADO USGAAP"/>
      <sheetName val="CCF ACUMULADO IFRS"/>
      <sheetName val="CCF ACUMULADO MEXGAAP CON IFRIC"/>
      <sheetName val="CCF ACUMULADO IFRS CON IFRIC"/>
    </sheetNames>
    <sheetDataSet>
      <sheetData sheetId="0"/>
      <sheetData sheetId="1"/>
      <sheetData sheetId="2" refreshError="1">
        <row r="15">
          <cell r="B15" t="str">
            <v>No CUENTA</v>
          </cell>
          <cell r="C15" t="str">
            <v>DESCRIPCION</v>
          </cell>
          <cell r="D15" t="str">
            <v>IMPORTE</v>
          </cell>
          <cell r="E15" t="str">
            <v>ANALISIS</v>
          </cell>
          <cell r="F15" t="str">
            <v>B-10</v>
          </cell>
          <cell r="G15" t="str">
            <v>TIPO</v>
          </cell>
          <cell r="H15" t="str">
            <v>POLIZA</v>
          </cell>
          <cell r="I15" t="str">
            <v>ORIGEN</v>
          </cell>
          <cell r="J15" t="str">
            <v>FECHA DE ORIGEN</v>
          </cell>
          <cell r="K15" t="str">
            <v>PERIODO</v>
          </cell>
          <cell r="L15" t="str">
            <v>DESCRIPCION</v>
          </cell>
          <cell r="M15" t="str">
            <v>REFERENCIA</v>
          </cell>
          <cell r="N15" t="str">
            <v>LINEA DE DIARIO</v>
          </cell>
        </row>
        <row r="16">
          <cell r="B16">
            <v>4</v>
          </cell>
          <cell r="C16" t="str">
            <v>INGRESOS</v>
          </cell>
        </row>
        <row r="17">
          <cell r="B17">
            <v>41</v>
          </cell>
          <cell r="C17" t="str">
            <v>INGRESOS OPERACIONALES</v>
          </cell>
        </row>
        <row r="18">
          <cell r="B18">
            <v>4120</v>
          </cell>
          <cell r="C18" t="str">
            <v>INGRESOS OPERACIÓN</v>
          </cell>
          <cell r="D18" t="str">
            <v/>
          </cell>
        </row>
        <row r="19">
          <cell r="B19">
            <v>41201</v>
          </cell>
          <cell r="C19" t="str">
            <v>INGRESOS TARIFA OPERACIÓN FIJA</v>
          </cell>
          <cell r="D19" t="str">
            <v/>
          </cell>
          <cell r="E19" t="str">
            <v/>
          </cell>
        </row>
        <row r="20">
          <cell r="B20">
            <v>41201001</v>
          </cell>
          <cell r="C20" t="str">
            <v>Ingresos Tarifa Operación Fija</v>
          </cell>
          <cell r="D20">
            <v>-2828685.64</v>
          </cell>
          <cell r="E20" t="str">
            <v>Gasto Deducible / Ingreso Acumulable</v>
          </cell>
          <cell r="F20" t="str">
            <v>ACRES</v>
          </cell>
          <cell r="G20" t="str">
            <v>FTCAR</v>
          </cell>
          <cell r="H20">
            <v>142</v>
          </cell>
          <cell r="I20" t="str">
            <v>ARM</v>
          </cell>
          <cell r="J20">
            <v>40553</v>
          </cell>
          <cell r="K20" t="str">
            <v>2011/001</v>
          </cell>
          <cell r="L20" t="str">
            <v>F 899 PTA NTE TARIFA FIJA Y VARIABLE DIC 10</v>
          </cell>
          <cell r="M20" t="str">
            <v>F 899 NTE T2 Y T3 DIC 10</v>
          </cell>
          <cell r="N20">
            <v>8</v>
          </cell>
        </row>
        <row r="21">
          <cell r="B21">
            <v>41201001</v>
          </cell>
          <cell r="C21" t="str">
            <v>Ingresos Tarifa Operación Fija</v>
          </cell>
          <cell r="D21">
            <v>-1894863.76</v>
          </cell>
          <cell r="E21" t="str">
            <v>Gasto Deducible / Ingreso Acumulable</v>
          </cell>
          <cell r="F21" t="str">
            <v>ACRES</v>
          </cell>
          <cell r="G21" t="str">
            <v>FTCAR</v>
          </cell>
          <cell r="H21">
            <v>142</v>
          </cell>
          <cell r="I21" t="str">
            <v>ARM</v>
          </cell>
          <cell r="J21">
            <v>40553</v>
          </cell>
          <cell r="K21" t="str">
            <v>2011/001</v>
          </cell>
          <cell r="L21" t="str">
            <v>F 900 PTA SUR TARIFA FIJA Y VARIABLE DIC 10</v>
          </cell>
          <cell r="M21" t="str">
            <v>F 900 SUR T2 Y T3 DIC 10</v>
          </cell>
          <cell r="N21">
            <v>12</v>
          </cell>
        </row>
        <row r="22">
          <cell r="B22">
            <v>41201001</v>
          </cell>
          <cell r="C22" t="str">
            <v>Ingresos Tarifa Operación Fija</v>
          </cell>
          <cell r="D22">
            <v>-2871821.62</v>
          </cell>
          <cell r="E22" t="str">
            <v>Gasto Deducible / Ingreso Acumulable</v>
          </cell>
          <cell r="F22" t="str">
            <v>ACRES</v>
          </cell>
          <cell r="G22" t="str">
            <v>FTCAR</v>
          </cell>
          <cell r="H22">
            <v>151</v>
          </cell>
          <cell r="I22" t="str">
            <v>ARM</v>
          </cell>
          <cell r="J22">
            <v>40584</v>
          </cell>
          <cell r="K22" t="str">
            <v>2011/002</v>
          </cell>
          <cell r="L22" t="str">
            <v>F 903 PTA NTE TARIFA FIJA Y VARIABLE ENE 11</v>
          </cell>
          <cell r="M22" t="str">
            <v>F 903 NTE T2 Y T3 ENE 11</v>
          </cell>
          <cell r="N22">
            <v>8</v>
          </cell>
        </row>
        <row r="23">
          <cell r="B23">
            <v>41201001</v>
          </cell>
          <cell r="C23" t="str">
            <v>Ingresos Tarifa Operación Fija</v>
          </cell>
          <cell r="D23">
            <v>-1923759.44</v>
          </cell>
          <cell r="E23" t="str">
            <v>Gasto Deducible / Ingreso Acumulable</v>
          </cell>
          <cell r="F23" t="str">
            <v>ACRES</v>
          </cell>
          <cell r="G23" t="str">
            <v>FTCAR</v>
          </cell>
          <cell r="H23">
            <v>151</v>
          </cell>
          <cell r="I23" t="str">
            <v>ARM</v>
          </cell>
          <cell r="J23">
            <v>40584</v>
          </cell>
          <cell r="K23" t="str">
            <v>2011/002</v>
          </cell>
          <cell r="L23" t="str">
            <v>F 904 PTA SUR TARIFA FIJA Y VARIABLE ENE 11</v>
          </cell>
          <cell r="M23" t="str">
            <v>F 904 SUR T2 Y T3 ENE 11</v>
          </cell>
          <cell r="N23">
            <v>12</v>
          </cell>
        </row>
        <row r="24">
          <cell r="B24">
            <v>41201001</v>
          </cell>
          <cell r="C24" t="str">
            <v>Ingresos Tarifa Operación Fija</v>
          </cell>
          <cell r="D24">
            <v>-2879248.88</v>
          </cell>
          <cell r="E24" t="str">
            <v>Gasto Deducible / Ingreso Acumulable</v>
          </cell>
          <cell r="F24" t="str">
            <v>ACRES</v>
          </cell>
          <cell r="G24" t="str">
            <v>FTCAR</v>
          </cell>
          <cell r="H24">
            <v>163</v>
          </cell>
          <cell r="I24" t="str">
            <v>ARM</v>
          </cell>
          <cell r="J24">
            <v>40612</v>
          </cell>
          <cell r="K24" t="str">
            <v>2011/003</v>
          </cell>
          <cell r="L24" t="str">
            <v>F 907 PTA NTE TARIFA FIJA Y VARIABLE FEB 11</v>
          </cell>
          <cell r="M24" t="str">
            <v>F 907 NTE T2 Y T3 FEB 11</v>
          </cell>
          <cell r="N24">
            <v>8</v>
          </cell>
        </row>
        <row r="25">
          <cell r="B25">
            <v>41201001</v>
          </cell>
          <cell r="C25" t="str">
            <v>Ingresos Tarifa Operación Fija</v>
          </cell>
          <cell r="D25">
            <v>-1928734.77</v>
          </cell>
          <cell r="E25" t="str">
            <v>Gasto Deducible / Ingreso Acumulable</v>
          </cell>
          <cell r="F25" t="str">
            <v>ACRES</v>
          </cell>
          <cell r="G25" t="str">
            <v>FTCAR</v>
          </cell>
          <cell r="H25">
            <v>163</v>
          </cell>
          <cell r="I25" t="str">
            <v>ARM</v>
          </cell>
          <cell r="J25">
            <v>40612</v>
          </cell>
          <cell r="K25" t="str">
            <v>2011/003</v>
          </cell>
          <cell r="L25" t="str">
            <v>F 909 PTA SUR TARIFA FIJA Y VARIABLE FEB 11</v>
          </cell>
          <cell r="M25" t="str">
            <v>F 909 SUR T2 Y T3 FEB 11</v>
          </cell>
          <cell r="N25">
            <v>12</v>
          </cell>
        </row>
        <row r="26">
          <cell r="B26">
            <v>41201001</v>
          </cell>
          <cell r="C26" t="str">
            <v>Ingresos Tarifa Operación Fija</v>
          </cell>
          <cell r="D26">
            <v>-2884026.99</v>
          </cell>
          <cell r="E26" t="str">
            <v>Gasto Deducible / Ingreso Acumulable</v>
          </cell>
          <cell r="F26" t="str">
            <v>ACRES</v>
          </cell>
          <cell r="G26" t="str">
            <v>FTCAR</v>
          </cell>
          <cell r="H26">
            <v>175</v>
          </cell>
          <cell r="I26" t="str">
            <v>ARM</v>
          </cell>
          <cell r="J26">
            <v>40645</v>
          </cell>
          <cell r="K26" t="str">
            <v>2011/004</v>
          </cell>
          <cell r="L26" t="str">
            <v>F 913 PTA NTE TARIFA FIJA Y VARIABLE MAR 11</v>
          </cell>
          <cell r="M26" t="str">
            <v>F 913 NTE T2 Y T3 MAR 11</v>
          </cell>
          <cell r="N26">
            <v>8</v>
          </cell>
        </row>
        <row r="27">
          <cell r="B27">
            <v>41201001</v>
          </cell>
          <cell r="C27" t="str">
            <v>Ingresos Tarifa Operación Fija</v>
          </cell>
          <cell r="D27">
            <v>-1931935.51</v>
          </cell>
          <cell r="E27" t="str">
            <v>Gasto Deducible / Ingreso Acumulable</v>
          </cell>
          <cell r="F27" t="str">
            <v>ACRES</v>
          </cell>
          <cell r="G27" t="str">
            <v>FTCAR</v>
          </cell>
          <cell r="H27">
            <v>175</v>
          </cell>
          <cell r="I27" t="str">
            <v>ARM</v>
          </cell>
          <cell r="J27">
            <v>40645</v>
          </cell>
          <cell r="K27" t="str">
            <v>2011/004</v>
          </cell>
          <cell r="L27" t="str">
            <v>F 914 PTA SUR TARIFA FIJA Y VARIABLE MAR 11</v>
          </cell>
          <cell r="M27" t="str">
            <v>F 914 SUR T2 Y T3 MAR 11</v>
          </cell>
          <cell r="N27">
            <v>12</v>
          </cell>
        </row>
        <row r="28">
          <cell r="B28">
            <v>41201001</v>
          </cell>
          <cell r="C28" t="str">
            <v>Ingresos Tarifa Operación Fija</v>
          </cell>
          <cell r="D28">
            <v>-2873313.72</v>
          </cell>
          <cell r="E28" t="str">
            <v>Gasto Deducible / Ingreso Acumulable</v>
          </cell>
          <cell r="F28" t="str">
            <v>ACRES</v>
          </cell>
          <cell r="G28" t="str">
            <v>FTCAR</v>
          </cell>
          <cell r="H28">
            <v>188</v>
          </cell>
          <cell r="I28" t="str">
            <v>ARM</v>
          </cell>
          <cell r="J28">
            <v>40681</v>
          </cell>
          <cell r="K28" t="str">
            <v>2011/005</v>
          </cell>
          <cell r="L28" t="str">
            <v>F 918 PTA NTE TARIFA FIJA Y VARIABLE ABR 11</v>
          </cell>
          <cell r="M28" t="str">
            <v>F 918 NTE T2 Y T3 ABR 11</v>
          </cell>
          <cell r="N28">
            <v>5</v>
          </cell>
        </row>
        <row r="29">
          <cell r="B29">
            <v>41201001</v>
          </cell>
          <cell r="C29" t="str">
            <v>Ingresos Tarifa Operación Fija</v>
          </cell>
          <cell r="D29">
            <v>-1924758.96</v>
          </cell>
          <cell r="E29" t="str">
            <v>Gasto Deducible / Ingreso Acumulable</v>
          </cell>
          <cell r="F29" t="str">
            <v>ACRES</v>
          </cell>
          <cell r="G29" t="str">
            <v>FTCAR</v>
          </cell>
          <cell r="H29">
            <v>188</v>
          </cell>
          <cell r="I29" t="str">
            <v>ARM</v>
          </cell>
          <cell r="J29">
            <v>40681</v>
          </cell>
          <cell r="K29" t="str">
            <v>2011/005</v>
          </cell>
          <cell r="L29" t="str">
            <v>F 919 PTA SUR TARIFA FIJA Y VARIABLE ABR 11</v>
          </cell>
          <cell r="M29" t="str">
            <v>F 919 SUR T2 Y T3 ABR 11</v>
          </cell>
          <cell r="N29">
            <v>9</v>
          </cell>
        </row>
        <row r="30">
          <cell r="B30">
            <v>41201001</v>
          </cell>
          <cell r="C30" t="str">
            <v>Ingresos Tarifa Operación Fija</v>
          </cell>
          <cell r="D30">
            <v>-2843205.97</v>
          </cell>
          <cell r="E30" t="str">
            <v>Gasto Deducible / Ingreso Acumulable</v>
          </cell>
          <cell r="F30" t="str">
            <v>ACRES</v>
          </cell>
          <cell r="G30" t="str">
            <v>FTCAR</v>
          </cell>
          <cell r="H30">
            <v>214</v>
          </cell>
          <cell r="I30" t="str">
            <v>ARM</v>
          </cell>
          <cell r="J30">
            <v>40742</v>
          </cell>
          <cell r="K30" t="str">
            <v>2011/007</v>
          </cell>
          <cell r="L30" t="str">
            <v>F 22 PTA NTE TARIFA FIJA Y VARIABLE 1-31 MAY 11</v>
          </cell>
          <cell r="M30" t="str">
            <v>F 22 NTE T2 Y T3 1-31 MAY 11</v>
          </cell>
          <cell r="N30">
            <v>14</v>
          </cell>
        </row>
        <row r="31">
          <cell r="B31">
            <v>41201001</v>
          </cell>
          <cell r="C31" t="str">
            <v>Ingresos Tarifa Operación Fija</v>
          </cell>
          <cell r="D31">
            <v>-94854.6</v>
          </cell>
          <cell r="E31" t="str">
            <v>Gasto Deducible / Ingreso Acumulable</v>
          </cell>
          <cell r="F31" t="str">
            <v>ACRES</v>
          </cell>
          <cell r="G31" t="str">
            <v>FTCAR</v>
          </cell>
          <cell r="H31">
            <v>214</v>
          </cell>
          <cell r="I31" t="str">
            <v>ARM</v>
          </cell>
          <cell r="J31">
            <v>40742</v>
          </cell>
          <cell r="K31" t="str">
            <v>2011/007</v>
          </cell>
          <cell r="L31" t="str">
            <v>F 24 PTA NTE TARIFA FIJA Y VARIABLE 01 JUN 11</v>
          </cell>
          <cell r="M31" t="str">
            <v>F 24 NTE T2 Y T3 01 JUN 11</v>
          </cell>
          <cell r="N31">
            <v>18</v>
          </cell>
        </row>
        <row r="32">
          <cell r="B32">
            <v>41201001</v>
          </cell>
          <cell r="C32" t="str">
            <v>Ingresos Tarifa Operación Fija</v>
          </cell>
          <cell r="D32">
            <v>-2662045.06</v>
          </cell>
          <cell r="E32" t="str">
            <v>Gasto Deducible / Ingreso Acumulable</v>
          </cell>
          <cell r="F32" t="str">
            <v>ACRES</v>
          </cell>
          <cell r="G32" t="str">
            <v>FTCAR</v>
          </cell>
          <cell r="H32">
            <v>214</v>
          </cell>
          <cell r="I32" t="str">
            <v>ARM</v>
          </cell>
          <cell r="J32">
            <v>40742</v>
          </cell>
          <cell r="K32" t="str">
            <v>2011/007</v>
          </cell>
          <cell r="L32" t="str">
            <v>F 26 PTA NTE TARIFA FIJA Y VARIABLE 2-30 JUN 11</v>
          </cell>
          <cell r="M32" t="str">
            <v>F 26 NTE T2 Y T3 2-30 JUN 11</v>
          </cell>
          <cell r="N32">
            <v>22</v>
          </cell>
        </row>
        <row r="33">
          <cell r="B33">
            <v>41201001</v>
          </cell>
          <cell r="C33" t="str">
            <v>Ingresos Tarifa Operación Fija</v>
          </cell>
          <cell r="D33">
            <v>-63540.66</v>
          </cell>
          <cell r="E33" t="str">
            <v>Gasto Deducible / Ingreso Acumulable</v>
          </cell>
          <cell r="F33" t="str">
            <v>ACRES</v>
          </cell>
          <cell r="G33" t="str">
            <v>FTCAR</v>
          </cell>
          <cell r="H33">
            <v>214</v>
          </cell>
          <cell r="I33" t="str">
            <v>ARM</v>
          </cell>
          <cell r="J33">
            <v>40742</v>
          </cell>
          <cell r="K33" t="str">
            <v>2011/007</v>
          </cell>
          <cell r="L33" t="str">
            <v>F-F25 PTA SUR TARIFA FIJA Y VARIABLE 01 JUN 11</v>
          </cell>
          <cell r="M33" t="str">
            <v>F-18 SUR T2 Y T3 01 JUN 11</v>
          </cell>
          <cell r="N33">
            <v>30</v>
          </cell>
        </row>
        <row r="34">
          <cell r="B34">
            <v>41201001</v>
          </cell>
          <cell r="C34" t="str">
            <v>Ingresos Tarifa Operación Fija</v>
          </cell>
          <cell r="D34">
            <v>-1904590.56</v>
          </cell>
          <cell r="E34" t="str">
            <v>Gasto Deducible / Ingreso Acumulable</v>
          </cell>
          <cell r="F34" t="str">
            <v>ACRES</v>
          </cell>
          <cell r="G34" t="str">
            <v>FTCAR</v>
          </cell>
          <cell r="H34">
            <v>214</v>
          </cell>
          <cell r="I34" t="str">
            <v>ARM</v>
          </cell>
          <cell r="J34">
            <v>40742</v>
          </cell>
          <cell r="K34" t="str">
            <v>2011/007</v>
          </cell>
          <cell r="L34" t="str">
            <v>F-23 PTA SUR TARIFA FIJA Y VARIABLE 1-31 MAY 11</v>
          </cell>
          <cell r="M34" t="str">
            <v>F-18 SUR T2 Y T3 1-31 MAY 11</v>
          </cell>
          <cell r="N34">
            <v>34</v>
          </cell>
        </row>
        <row r="35">
          <cell r="B35">
            <v>41201001</v>
          </cell>
          <cell r="C35" t="str">
            <v>Ingresos Tarifa Operación Fija</v>
          </cell>
          <cell r="D35">
            <v>-3345343.15</v>
          </cell>
          <cell r="E35" t="str">
            <v>Gasto Deducible / Ingreso Acumulable</v>
          </cell>
          <cell r="F35" t="str">
            <v>ACRES</v>
          </cell>
          <cell r="G35" t="str">
            <v>FTCAR</v>
          </cell>
          <cell r="H35">
            <v>214</v>
          </cell>
          <cell r="I35" t="str">
            <v>ARM</v>
          </cell>
          <cell r="J35">
            <v>40742</v>
          </cell>
          <cell r="K35" t="str">
            <v>2011/007</v>
          </cell>
          <cell r="L35" t="str">
            <v>F-27 PTA SUR TARIFA FIJA Y VARIABLE 2-30 JUN 11</v>
          </cell>
          <cell r="M35" t="str">
            <v>F-27 SUR T2 Y T3 2-30 JUN 11</v>
          </cell>
          <cell r="N35">
            <v>42</v>
          </cell>
        </row>
        <row r="36">
          <cell r="B36">
            <v>41201001</v>
          </cell>
          <cell r="C36" t="str">
            <v>Ingresos Tarifa Operación Fija</v>
          </cell>
          <cell r="D36">
            <v>-670439.87</v>
          </cell>
          <cell r="E36" t="str">
            <v>Gasto Deducible / Ingreso Acumulable</v>
          </cell>
          <cell r="F36" t="str">
            <v>ACRES</v>
          </cell>
          <cell r="G36" t="str">
            <v>FTCAR</v>
          </cell>
          <cell r="H36">
            <v>214</v>
          </cell>
          <cell r="I36" t="str">
            <v>ARM</v>
          </cell>
          <cell r="J36">
            <v>40744</v>
          </cell>
          <cell r="K36" t="str">
            <v>2011/007</v>
          </cell>
          <cell r="L36" t="str">
            <v>F 20 PTA NTE TARIFA FIJA Y VARIABLE 23-30 ABR 11</v>
          </cell>
          <cell r="M36" t="str">
            <v>F 20 NTE T2 Y T3 23-30 ABR 11</v>
          </cell>
          <cell r="N36">
            <v>10</v>
          </cell>
        </row>
        <row r="37">
          <cell r="B37">
            <v>41201001</v>
          </cell>
          <cell r="C37" t="str">
            <v>Ingresos Tarifa Operación Fija</v>
          </cell>
          <cell r="D37">
            <v>-2202873.85</v>
          </cell>
          <cell r="E37" t="str">
            <v>Gasto Deducible / Ingreso Acumulable</v>
          </cell>
          <cell r="F37" t="str">
            <v>ACRES</v>
          </cell>
          <cell r="G37" t="str">
            <v>FTCAR</v>
          </cell>
          <cell r="H37">
            <v>214</v>
          </cell>
          <cell r="I37" t="str">
            <v>ARM</v>
          </cell>
          <cell r="J37">
            <v>40744</v>
          </cell>
          <cell r="K37" t="str">
            <v>2011/007</v>
          </cell>
          <cell r="L37" t="str">
            <v>F 28 PTA NTE TARIFA FIJA Y VARIABLE 1-23 ABR 11</v>
          </cell>
          <cell r="M37" t="str">
            <v>F 28 NTE T2 Y T3 1-23 ABR 11</v>
          </cell>
          <cell r="N37">
            <v>26</v>
          </cell>
        </row>
        <row r="38">
          <cell r="B38">
            <v>41201001</v>
          </cell>
          <cell r="C38" t="str">
            <v>Ingresos Tarifa Operación Fija</v>
          </cell>
          <cell r="D38">
            <v>-449110.42</v>
          </cell>
          <cell r="E38" t="str">
            <v>Gasto Deducible / Ingreso Acumulable</v>
          </cell>
          <cell r="F38" t="str">
            <v>ACRES</v>
          </cell>
          <cell r="G38" t="str">
            <v>FTCAR</v>
          </cell>
          <cell r="H38">
            <v>214</v>
          </cell>
          <cell r="I38" t="str">
            <v>ARM</v>
          </cell>
          <cell r="J38">
            <v>40744</v>
          </cell>
          <cell r="K38" t="str">
            <v>2011/007</v>
          </cell>
          <cell r="L38" t="str">
            <v>F-21 PTA SUR TARIFA FIJA Y VARIABLE 23-30 ABR 11</v>
          </cell>
          <cell r="M38" t="str">
            <v>F-21 SUR T2 Y T3 23-30 ABR 11</v>
          </cell>
          <cell r="N38">
            <v>38</v>
          </cell>
        </row>
        <row r="39">
          <cell r="B39">
            <v>41201001</v>
          </cell>
          <cell r="C39" t="str">
            <v>Ingresos Tarifa Operación Fija</v>
          </cell>
          <cell r="D39">
            <v>-1475648.54</v>
          </cell>
          <cell r="E39" t="str">
            <v>Gasto Deducible / Ingreso Acumulable</v>
          </cell>
          <cell r="F39" t="str">
            <v>ACRES</v>
          </cell>
          <cell r="G39" t="str">
            <v>FTCAR</v>
          </cell>
          <cell r="H39">
            <v>214</v>
          </cell>
          <cell r="I39" t="str">
            <v>ARM</v>
          </cell>
          <cell r="J39">
            <v>40744</v>
          </cell>
          <cell r="K39" t="str">
            <v>2011/007</v>
          </cell>
          <cell r="L39" t="str">
            <v>F-29 PTA SUR TARIFA FIJA Y VARIABLE 1-23 ABR 11</v>
          </cell>
          <cell r="M39" t="str">
            <v>F-29 SUR T2 Y T3 1-23 ABR 11</v>
          </cell>
          <cell r="N39">
            <v>46</v>
          </cell>
        </row>
        <row r="40">
          <cell r="B40">
            <v>41201001</v>
          </cell>
          <cell r="C40" t="str">
            <v>Ingresos Tarifa Operación Fija</v>
          </cell>
          <cell r="D40">
            <v>-2706353.85</v>
          </cell>
          <cell r="E40" t="str">
            <v>Gasto Deducible / Ingreso Acumulable</v>
          </cell>
          <cell r="F40" t="str">
            <v>ACRES</v>
          </cell>
          <cell r="G40" t="str">
            <v>FTCAR</v>
          </cell>
          <cell r="H40">
            <v>214</v>
          </cell>
          <cell r="I40" t="str">
            <v>ARM</v>
          </cell>
          <cell r="J40">
            <v>40744</v>
          </cell>
          <cell r="K40" t="str">
            <v>2011/007</v>
          </cell>
          <cell r="L40" t="str">
            <v>F-29 T2 SUR PTA 1</v>
          </cell>
          <cell r="M40" t="str">
            <v>F-29 T2 SUR PTA 1</v>
          </cell>
          <cell r="N40">
            <v>50</v>
          </cell>
        </row>
        <row r="41">
          <cell r="B41">
            <v>41201001</v>
          </cell>
          <cell r="C41" t="str">
            <v>Ingresos Tarifa Operación Fija</v>
          </cell>
          <cell r="D41">
            <v>2706353.85</v>
          </cell>
          <cell r="E41" t="str">
            <v>Gasto Deducible / Ingreso Acumulable</v>
          </cell>
          <cell r="F41" t="str">
            <v>ACRES</v>
          </cell>
          <cell r="G41" t="str">
            <v>FTCAR</v>
          </cell>
          <cell r="H41">
            <v>214</v>
          </cell>
          <cell r="I41" t="str">
            <v>ARM</v>
          </cell>
          <cell r="J41">
            <v>40744</v>
          </cell>
          <cell r="K41" t="str">
            <v>2011/007</v>
          </cell>
          <cell r="L41" t="str">
            <v>F-29 T2 SUR PTA 1 DEL 1-23 ABR 11</v>
          </cell>
          <cell r="M41" t="str">
            <v>F-29 T2 SUR PTA 1</v>
          </cell>
          <cell r="N41">
            <v>53</v>
          </cell>
        </row>
        <row r="42">
          <cell r="B42">
            <v>41201001</v>
          </cell>
          <cell r="C42" t="str">
            <v>Ingresos Tarifa Operación Fija</v>
          </cell>
          <cell r="D42">
            <v>2873313.72</v>
          </cell>
          <cell r="E42" t="str">
            <v>Gasto Deducible / Ingreso Acumulable</v>
          </cell>
          <cell r="F42" t="str">
            <v>ACRES</v>
          </cell>
          <cell r="G42" t="str">
            <v>FTCAR</v>
          </cell>
          <cell r="H42">
            <v>214</v>
          </cell>
          <cell r="I42" t="str">
            <v>ARM</v>
          </cell>
          <cell r="J42">
            <v>40725</v>
          </cell>
          <cell r="K42" t="str">
            <v>2011/007</v>
          </cell>
          <cell r="L42" t="str">
            <v>CANCELACION F-918</v>
          </cell>
          <cell r="M42" t="str">
            <v>CANC F-918</v>
          </cell>
          <cell r="N42">
            <v>2</v>
          </cell>
        </row>
        <row r="43">
          <cell r="B43">
            <v>41201001</v>
          </cell>
          <cell r="C43" t="str">
            <v>Ingresos Tarifa Operación Fija</v>
          </cell>
          <cell r="D43">
            <v>1924758.96</v>
          </cell>
          <cell r="E43" t="str">
            <v>Gasto Deducible / Ingreso Acumulable</v>
          </cell>
          <cell r="F43" t="str">
            <v>ACRES</v>
          </cell>
          <cell r="G43" t="str">
            <v>FTCAR</v>
          </cell>
          <cell r="H43">
            <v>214</v>
          </cell>
          <cell r="I43" t="str">
            <v>ARM</v>
          </cell>
          <cell r="J43">
            <v>40725</v>
          </cell>
          <cell r="K43" t="str">
            <v>2011/007</v>
          </cell>
          <cell r="L43" t="str">
            <v>CANCELA F-919</v>
          </cell>
          <cell r="M43" t="str">
            <v>CANC F-919</v>
          </cell>
          <cell r="N43">
            <v>6</v>
          </cell>
        </row>
        <row r="44">
          <cell r="B44">
            <v>41201001</v>
          </cell>
          <cell r="C44" t="str">
            <v>Ingresos Tarifa Operación Fija</v>
          </cell>
          <cell r="D44">
            <v>-2764107.03</v>
          </cell>
          <cell r="E44" t="str">
            <v>Gasto Deducible / Ingreso Acumulable</v>
          </cell>
          <cell r="F44" t="str">
            <v>ACRES</v>
          </cell>
          <cell r="G44" t="str">
            <v>FTCAR</v>
          </cell>
          <cell r="H44">
            <v>226</v>
          </cell>
          <cell r="I44" t="str">
            <v>ARM</v>
          </cell>
          <cell r="J44">
            <v>40766</v>
          </cell>
          <cell r="K44" t="str">
            <v>2011/008</v>
          </cell>
          <cell r="L44" t="str">
            <v>F-F36 PTA NTE TARIFA FIJA Y VARIABLE JUL 11</v>
          </cell>
          <cell r="M44" t="str">
            <v>F-F36 NTE T2 Y T3 JUL 11</v>
          </cell>
          <cell r="N44">
            <v>20</v>
          </cell>
        </row>
        <row r="45">
          <cell r="B45">
            <v>41201001</v>
          </cell>
          <cell r="C45" t="str">
            <v>Ingresos Tarifa Operación Fija</v>
          </cell>
          <cell r="D45">
            <v>-3473602.55</v>
          </cell>
          <cell r="E45" t="str">
            <v>Gasto Deducible / Ingreso Acumulable</v>
          </cell>
          <cell r="F45" t="str">
            <v>ACRES</v>
          </cell>
          <cell r="G45" t="str">
            <v>FTCAR</v>
          </cell>
          <cell r="H45">
            <v>226</v>
          </cell>
          <cell r="I45" t="str">
            <v>ARM</v>
          </cell>
          <cell r="J45">
            <v>40766</v>
          </cell>
          <cell r="K45" t="str">
            <v>2011/008</v>
          </cell>
          <cell r="L45" t="str">
            <v>F-F37 PTA SUR TARIFA FIJA Y VARIABLE JUL 11</v>
          </cell>
          <cell r="M45" t="str">
            <v>F-F37 SUR T2 Y T3 JUL 11</v>
          </cell>
          <cell r="N45">
            <v>24</v>
          </cell>
        </row>
        <row r="46">
          <cell r="B46">
            <v>41201001</v>
          </cell>
          <cell r="C46" t="str">
            <v>Ingresos Tarifa Operación Fija</v>
          </cell>
          <cell r="D46">
            <v>-2767567.57</v>
          </cell>
          <cell r="E46" t="str">
            <v>Gasto Deducible / Ingreso Acumulable</v>
          </cell>
          <cell r="F46" t="str">
            <v>ACRES</v>
          </cell>
          <cell r="G46" t="str">
            <v>FTCAR</v>
          </cell>
          <cell r="H46">
            <v>238</v>
          </cell>
          <cell r="I46" t="str">
            <v>ARM</v>
          </cell>
          <cell r="J46">
            <v>40805</v>
          </cell>
          <cell r="K46" t="str">
            <v>2011/009</v>
          </cell>
          <cell r="L46" t="str">
            <v>F-F47 PTA NTE TARIFA FIJA Y VARIABLE AGO 11</v>
          </cell>
          <cell r="M46" t="str">
            <v>F-F47 NTE T2 Y T3 AGO 11</v>
          </cell>
          <cell r="N46">
            <v>53</v>
          </cell>
        </row>
        <row r="47">
          <cell r="B47">
            <v>41201001</v>
          </cell>
          <cell r="C47" t="str">
            <v>Ingresos Tarifa Operación Fija</v>
          </cell>
          <cell r="D47">
            <v>-3477951.35</v>
          </cell>
          <cell r="E47" t="str">
            <v>Gasto Deducible / Ingreso Acumulable</v>
          </cell>
          <cell r="F47" t="str">
            <v>ACRES</v>
          </cell>
          <cell r="G47" t="str">
            <v>FTCAR</v>
          </cell>
          <cell r="H47">
            <v>238</v>
          </cell>
          <cell r="I47" t="str">
            <v>ARM</v>
          </cell>
          <cell r="J47">
            <v>40805</v>
          </cell>
          <cell r="K47" t="str">
            <v>2011/009</v>
          </cell>
          <cell r="L47" t="str">
            <v>F-F48 PTA SUR TARIFA FIJA Y VARIABLE AGO 11</v>
          </cell>
          <cell r="M47" t="str">
            <v>F-F48 SUR T2 Y T3 AGO 11</v>
          </cell>
          <cell r="N47">
            <v>57</v>
          </cell>
        </row>
        <row r="48">
          <cell r="B48">
            <v>41201001</v>
          </cell>
          <cell r="C48" t="str">
            <v>Ingresos Tarifa Operación Fija</v>
          </cell>
          <cell r="D48">
            <v>-2777907.41</v>
          </cell>
          <cell r="E48" t="str">
            <v>Gasto Deducible / Ingreso Acumulable</v>
          </cell>
          <cell r="F48" t="str">
            <v>ACRES</v>
          </cell>
          <cell r="G48" t="str">
            <v>FTCAR</v>
          </cell>
          <cell r="H48">
            <v>254</v>
          </cell>
          <cell r="I48" t="str">
            <v>ARM</v>
          </cell>
          <cell r="J48">
            <v>40827</v>
          </cell>
          <cell r="K48" t="str">
            <v>2011/010</v>
          </cell>
          <cell r="L48" t="str">
            <v>F-F55 PTA NTE TARIFA FIJA Y VARIABLE SEP 11</v>
          </cell>
          <cell r="M48" t="str">
            <v>F-F55 NTE T2 Y T3 SEP 11</v>
          </cell>
          <cell r="N48">
            <v>2</v>
          </cell>
        </row>
        <row r="49">
          <cell r="B49">
            <v>41201001</v>
          </cell>
          <cell r="C49" t="str">
            <v>Ingresos Tarifa Operación Fija</v>
          </cell>
          <cell r="D49">
            <v>-3490945.23</v>
          </cell>
          <cell r="E49" t="str">
            <v>Gasto Deducible / Ingreso Acumulable</v>
          </cell>
          <cell r="F49" t="str">
            <v>ACRES</v>
          </cell>
          <cell r="G49" t="str">
            <v>FTCAR</v>
          </cell>
          <cell r="H49">
            <v>258</v>
          </cell>
          <cell r="I49" t="str">
            <v>ARM</v>
          </cell>
          <cell r="J49">
            <v>40827</v>
          </cell>
          <cell r="K49" t="str">
            <v>2011/010</v>
          </cell>
          <cell r="L49" t="str">
            <v>F-F56 PTA SUR TARIFA FIJA Y VARIABLE SEP 11</v>
          </cell>
          <cell r="M49" t="str">
            <v>F-F56 SUR T2 Y T3 SEP 11</v>
          </cell>
          <cell r="N49">
            <v>2</v>
          </cell>
        </row>
        <row r="50">
          <cell r="B50">
            <v>41201001</v>
          </cell>
          <cell r="C50" t="str">
            <v>Ingresos Tarifa Operación Fija</v>
          </cell>
          <cell r="D50">
            <v>-3303399.62</v>
          </cell>
          <cell r="E50" t="str">
            <v>Gasto Deducible / Ingreso Acumulable</v>
          </cell>
          <cell r="F50" t="str">
            <v>ACRES</v>
          </cell>
          <cell r="G50" t="str">
            <v>FTCAR</v>
          </cell>
          <cell r="H50">
            <v>399</v>
          </cell>
          <cell r="I50" t="str">
            <v>ARM</v>
          </cell>
          <cell r="J50">
            <v>40890</v>
          </cell>
          <cell r="K50" t="str">
            <v>2011/012</v>
          </cell>
          <cell r="L50" t="str">
            <v>F-F72 PTA NTE TARIFA FIJA NOV 11</v>
          </cell>
          <cell r="M50" t="str">
            <v>F-F72 NTE T2 Y T3 NOV 11</v>
          </cell>
          <cell r="N50">
            <v>2</v>
          </cell>
        </row>
        <row r="51">
          <cell r="B51">
            <v>41201001</v>
          </cell>
          <cell r="C51" t="str">
            <v>Ingresos Tarifa Operación Fija</v>
          </cell>
          <cell r="D51">
            <v>-4151321.63</v>
          </cell>
          <cell r="E51" t="str">
            <v>Gasto Deducible / Ingreso Acumulable</v>
          </cell>
          <cell r="F51" t="str">
            <v>ACRES</v>
          </cell>
          <cell r="G51" t="str">
            <v>FTCAR</v>
          </cell>
          <cell r="H51">
            <v>403</v>
          </cell>
          <cell r="I51" t="str">
            <v>ARM</v>
          </cell>
          <cell r="J51">
            <v>40893</v>
          </cell>
          <cell r="K51" t="str">
            <v>2011/012</v>
          </cell>
          <cell r="L51" t="str">
            <v>F-F74 PTA SUR TARIFA FIJA NOV 11</v>
          </cell>
          <cell r="M51" t="str">
            <v>F-F74 SUR T2 Y T3 NOV 11</v>
          </cell>
          <cell r="N51">
            <v>2</v>
          </cell>
        </row>
        <row r="52">
          <cell r="B52">
            <v>41201001</v>
          </cell>
          <cell r="C52" t="str">
            <v>Ingresos Tarifa Operación Fija</v>
          </cell>
          <cell r="D52">
            <v>-2971974.13</v>
          </cell>
          <cell r="E52" t="str">
            <v>Gasto Deducible / Ingreso Acumulable</v>
          </cell>
          <cell r="F52" t="str">
            <v>ACRES</v>
          </cell>
          <cell r="G52" t="str">
            <v>FTCAR</v>
          </cell>
          <cell r="H52">
            <v>323</v>
          </cell>
          <cell r="I52" t="str">
            <v>ARM</v>
          </cell>
          <cell r="J52">
            <v>40857</v>
          </cell>
          <cell r="K52" t="str">
            <v>2011/011</v>
          </cell>
          <cell r="L52" t="str">
            <v>F-F64 PTA NTE TARIFA FIJA Y VARIABLE OCT 11</v>
          </cell>
          <cell r="M52" t="str">
            <v>F-F64 NTE T2 Y T3 OCT 11</v>
          </cell>
          <cell r="N52">
            <v>2</v>
          </cell>
        </row>
        <row r="53">
          <cell r="B53">
            <v>41201001</v>
          </cell>
          <cell r="C53" t="str">
            <v>Ingresos Tarifa Operación Fija</v>
          </cell>
          <cell r="D53">
            <v>-3734825.32</v>
          </cell>
          <cell r="E53" t="str">
            <v>Gasto Deducible / Ingreso Acumulable</v>
          </cell>
          <cell r="F53" t="str">
            <v>ACRES</v>
          </cell>
          <cell r="G53" t="str">
            <v>FTCAR</v>
          </cell>
          <cell r="H53">
            <v>327</v>
          </cell>
          <cell r="I53" t="str">
            <v>ARM</v>
          </cell>
          <cell r="J53">
            <v>40857</v>
          </cell>
          <cell r="K53" t="str">
            <v>2011/011</v>
          </cell>
          <cell r="L53" t="str">
            <v>F-F65 PTA SUR TARIFA FIJA Y VARIABLE OCT 11</v>
          </cell>
          <cell r="M53" t="str">
            <v>F-F65 SUR T2 Y T3 OCT 11</v>
          </cell>
          <cell r="N53">
            <v>2</v>
          </cell>
        </row>
        <row r="54">
          <cell r="B54">
            <v>41201001</v>
          </cell>
          <cell r="C54" t="str">
            <v>Ingresos Tarifa Operación Fija</v>
          </cell>
          <cell r="D54">
            <v>-14346068.01</v>
          </cell>
          <cell r="E54" t="str">
            <v>Gasto No Deducible / Ingreso No Acumulable</v>
          </cell>
          <cell r="F54" t="str">
            <v>ACRES</v>
          </cell>
          <cell r="G54" t="str">
            <v>PRCAR</v>
          </cell>
          <cell r="H54">
            <v>380</v>
          </cell>
          <cell r="I54" t="str">
            <v>ARM</v>
          </cell>
          <cell r="J54">
            <v>40877</v>
          </cell>
          <cell r="K54" t="str">
            <v>2011/011</v>
          </cell>
          <cell r="L54" t="str">
            <v>SWAP A NOV 11</v>
          </cell>
          <cell r="M54" t="str">
            <v>SWAP A NOV 11</v>
          </cell>
          <cell r="N54">
            <v>2</v>
          </cell>
        </row>
        <row r="55">
          <cell r="B55">
            <v>41201001</v>
          </cell>
          <cell r="C55" t="str">
            <v>Ingresos Tarifa Operación Fija</v>
          </cell>
          <cell r="D55">
            <v>14346068.01</v>
          </cell>
          <cell r="E55" t="str">
            <v>Gasto No Deducible / Ingreso No Acumulable</v>
          </cell>
          <cell r="F55" t="str">
            <v>ACRES</v>
          </cell>
          <cell r="G55" t="str">
            <v>PRCAR</v>
          </cell>
          <cell r="H55">
            <v>383</v>
          </cell>
          <cell r="I55" t="str">
            <v>ARM</v>
          </cell>
          <cell r="J55">
            <v>40877</v>
          </cell>
          <cell r="K55" t="str">
            <v>2011/011</v>
          </cell>
          <cell r="L55" t="str">
            <v>CANCELA POLIZA 380</v>
          </cell>
          <cell r="M55" t="str">
            <v>CANC POL 380</v>
          </cell>
          <cell r="N55">
            <v>2</v>
          </cell>
        </row>
        <row r="56">
          <cell r="B56">
            <v>41201001</v>
          </cell>
          <cell r="C56" t="str">
            <v>Ingresos Tarifa Operación Fija</v>
          </cell>
          <cell r="D56">
            <v>-21301221.449999999</v>
          </cell>
          <cell r="E56" t="str">
            <v>Gasto No Deducible / Ingreso No Acumulable</v>
          </cell>
          <cell r="F56" t="str">
            <v>ACRES</v>
          </cell>
          <cell r="G56" t="str">
            <v>PRCAR</v>
          </cell>
          <cell r="H56">
            <v>384</v>
          </cell>
          <cell r="I56" t="str">
            <v>ARM</v>
          </cell>
          <cell r="J56">
            <v>40877</v>
          </cell>
          <cell r="K56" t="str">
            <v>2011/011</v>
          </cell>
          <cell r="L56" t="str">
            <v>SWAP A NOV 2011 CORR</v>
          </cell>
          <cell r="M56" t="str">
            <v>SWAP A NOV 2011 CORR</v>
          </cell>
          <cell r="N56">
            <v>2</v>
          </cell>
        </row>
        <row r="57">
          <cell r="B57">
            <v>41201001</v>
          </cell>
          <cell r="C57" t="str">
            <v>Ingresos Tarifa Operación Fija</v>
          </cell>
          <cell r="D57">
            <v>21301221.449999999</v>
          </cell>
          <cell r="E57" t="str">
            <v>Gasto No Deducible / Ingreso No Acumulable</v>
          </cell>
          <cell r="F57" t="str">
            <v>ACRES</v>
          </cell>
          <cell r="G57" t="str">
            <v>PRCAR</v>
          </cell>
          <cell r="H57">
            <v>430</v>
          </cell>
          <cell r="I57" t="str">
            <v>ARM</v>
          </cell>
          <cell r="J57">
            <v>40877</v>
          </cell>
          <cell r="K57" t="str">
            <v>2011/011</v>
          </cell>
          <cell r="L57" t="str">
            <v>CANCELA POLIZA 384 SWAP A NOV 2011</v>
          </cell>
          <cell r="M57" t="str">
            <v>CANC POL 384 SWAP A NOV 2011</v>
          </cell>
          <cell r="N57">
            <v>2</v>
          </cell>
        </row>
        <row r="58">
          <cell r="B58">
            <v>41201001</v>
          </cell>
          <cell r="C58" t="str">
            <v>Ingresos Tarifa Operación Fija</v>
          </cell>
          <cell r="D58">
            <v>6706799.4500000002</v>
          </cell>
          <cell r="E58" t="str">
            <v>Provisiones de Ingresos no Acumulables</v>
          </cell>
          <cell r="F58" t="str">
            <v>ACRES</v>
          </cell>
          <cell r="G58" t="str">
            <v>PRCAR</v>
          </cell>
          <cell r="H58">
            <v>404</v>
          </cell>
          <cell r="I58" t="str">
            <v>ARM</v>
          </cell>
          <cell r="J58">
            <v>40878</v>
          </cell>
          <cell r="K58" t="str">
            <v>2011/012</v>
          </cell>
          <cell r="L58" t="str">
            <v>CANCELACION PROVISION INGRESOS NOV 2011</v>
          </cell>
          <cell r="M58" t="str">
            <v>CANC PROV ING NOV</v>
          </cell>
          <cell r="N58">
            <v>2</v>
          </cell>
        </row>
        <row r="59">
          <cell r="B59">
            <v>41201001</v>
          </cell>
          <cell r="C59" t="str">
            <v>Ingresos Tarifa Operación Fija</v>
          </cell>
          <cell r="D59">
            <v>-7454721.25</v>
          </cell>
          <cell r="E59" t="str">
            <v>Provisiones de Ingresos no Acumulables</v>
          </cell>
          <cell r="F59" t="str">
            <v>ACRES</v>
          </cell>
          <cell r="G59" t="str">
            <v>PRCAR</v>
          </cell>
          <cell r="H59">
            <v>409</v>
          </cell>
          <cell r="I59" t="str">
            <v>ARM</v>
          </cell>
          <cell r="J59">
            <v>40908</v>
          </cell>
          <cell r="K59" t="str">
            <v>2011/012</v>
          </cell>
          <cell r="L59" t="str">
            <v>PROVISION INGRESOS  DIC 2011</v>
          </cell>
          <cell r="M59" t="str">
            <v>PROV ING  DIC 11</v>
          </cell>
          <cell r="N59">
            <v>2</v>
          </cell>
        </row>
        <row r="60">
          <cell r="B60">
            <v>41201001</v>
          </cell>
          <cell r="C60" t="str">
            <v>Ingresos Tarifa Operación Fija</v>
          </cell>
          <cell r="D60">
            <v>-6268852.6399999997</v>
          </cell>
          <cell r="E60" t="str">
            <v>Provisiones de Ingresos no Acumulables</v>
          </cell>
          <cell r="F60" t="str">
            <v>ACRES</v>
          </cell>
          <cell r="G60" t="str">
            <v>PRCAR</v>
          </cell>
          <cell r="H60">
            <v>266</v>
          </cell>
          <cell r="I60" t="str">
            <v>ARM</v>
          </cell>
          <cell r="J60">
            <v>40847</v>
          </cell>
          <cell r="K60" t="str">
            <v>2011/010</v>
          </cell>
          <cell r="L60" t="str">
            <v>PROVISION INGRESOS  OCT 2011</v>
          </cell>
          <cell r="M60" t="str">
            <v>PROV ING  OCT 11</v>
          </cell>
          <cell r="N60">
            <v>2</v>
          </cell>
        </row>
        <row r="61">
          <cell r="B61">
            <v>41201001</v>
          </cell>
          <cell r="C61" t="str">
            <v>Ingresos Tarifa Operación Fija</v>
          </cell>
          <cell r="D61">
            <v>6268852.6399999997</v>
          </cell>
          <cell r="E61" t="str">
            <v>Provisiones de Ingresos no Acumulables</v>
          </cell>
          <cell r="F61" t="str">
            <v>ACRES</v>
          </cell>
          <cell r="G61" t="str">
            <v>PRCAR</v>
          </cell>
          <cell r="H61">
            <v>330</v>
          </cell>
          <cell r="I61" t="str">
            <v>ARM</v>
          </cell>
          <cell r="J61">
            <v>40848</v>
          </cell>
          <cell r="K61" t="str">
            <v>2011/011</v>
          </cell>
          <cell r="L61" t="str">
            <v>CANCELACION PROVISION INGRESOS OCT 2011</v>
          </cell>
          <cell r="M61" t="str">
            <v>CANC PROV ING OCT</v>
          </cell>
          <cell r="N61">
            <v>2</v>
          </cell>
        </row>
        <row r="62">
          <cell r="B62">
            <v>41201001</v>
          </cell>
          <cell r="C62" t="str">
            <v>Ingresos Tarifa Operación Fija</v>
          </cell>
          <cell r="D62">
            <v>-6245518.9199999999</v>
          </cell>
          <cell r="E62" t="str">
            <v>Provisiones de Ingresos no Acumulables</v>
          </cell>
          <cell r="F62" t="str">
            <v>ACRES</v>
          </cell>
          <cell r="G62" t="str">
            <v>PRCAR</v>
          </cell>
          <cell r="H62">
            <v>240</v>
          </cell>
          <cell r="I62" t="str">
            <v>ARM</v>
          </cell>
          <cell r="J62">
            <v>40816</v>
          </cell>
          <cell r="K62" t="str">
            <v>2011/009</v>
          </cell>
          <cell r="L62" t="str">
            <v>PROVISION INGRESOS  SEP 2011</v>
          </cell>
          <cell r="M62" t="str">
            <v>PROV ING  SEP 11</v>
          </cell>
          <cell r="N62">
            <v>43</v>
          </cell>
        </row>
        <row r="63">
          <cell r="B63">
            <v>41201001</v>
          </cell>
          <cell r="C63" t="str">
            <v>Ingresos Tarifa Operación Fija</v>
          </cell>
          <cell r="D63">
            <v>6245518.9199999999</v>
          </cell>
          <cell r="E63" t="str">
            <v>Provisiones de Ingresos no Acumulables</v>
          </cell>
          <cell r="F63" t="str">
            <v>ACRES</v>
          </cell>
          <cell r="G63" t="str">
            <v>PRCAR</v>
          </cell>
          <cell r="H63">
            <v>261</v>
          </cell>
          <cell r="I63" t="str">
            <v>ARM</v>
          </cell>
          <cell r="J63">
            <v>40817</v>
          </cell>
          <cell r="K63" t="str">
            <v>2011/010</v>
          </cell>
          <cell r="L63" t="str">
            <v>CANCELACION PROVISION INGRESOS SEP 2011</v>
          </cell>
          <cell r="M63" t="str">
            <v>CANC PROV ING SEP</v>
          </cell>
          <cell r="N63">
            <v>2</v>
          </cell>
        </row>
        <row r="64">
          <cell r="B64">
            <v>41201001</v>
          </cell>
          <cell r="C64" t="str">
            <v>Ingresos Tarifa Operación Fija</v>
          </cell>
          <cell r="D64">
            <v>-6237709.5800000001</v>
          </cell>
          <cell r="E64" t="str">
            <v>Provisiones de Ingresos no Acumulables</v>
          </cell>
          <cell r="F64" t="str">
            <v>ACRES</v>
          </cell>
          <cell r="G64" t="str">
            <v>PRCAR</v>
          </cell>
          <cell r="H64">
            <v>228</v>
          </cell>
          <cell r="I64" t="str">
            <v>ARM</v>
          </cell>
          <cell r="J64">
            <v>40786</v>
          </cell>
          <cell r="K64" t="str">
            <v>2011/008</v>
          </cell>
          <cell r="L64" t="str">
            <v>PROVISION INGRESOS  AGO 2011</v>
          </cell>
          <cell r="M64" t="str">
            <v>PROV ING  AGO 11</v>
          </cell>
          <cell r="N64">
            <v>77</v>
          </cell>
        </row>
        <row r="65">
          <cell r="B65">
            <v>41201001</v>
          </cell>
          <cell r="C65" t="str">
            <v>Ingresos Tarifa Operación Fija</v>
          </cell>
          <cell r="D65">
            <v>6237709.5800000001</v>
          </cell>
          <cell r="E65" t="str">
            <v>Provisiones de Ingresos no Acumulables</v>
          </cell>
          <cell r="F65" t="str">
            <v>ACRES</v>
          </cell>
          <cell r="G65" t="str">
            <v>PRCAR</v>
          </cell>
          <cell r="H65">
            <v>240</v>
          </cell>
          <cell r="I65" t="str">
            <v>ARM</v>
          </cell>
          <cell r="J65">
            <v>40787</v>
          </cell>
          <cell r="K65" t="str">
            <v>2011/009</v>
          </cell>
          <cell r="L65" t="str">
            <v>CANCELACION PROVISION INGRESOS AGO 2011</v>
          </cell>
          <cell r="M65" t="str">
            <v>CANC PROV ING AGO</v>
          </cell>
          <cell r="N65">
            <v>11</v>
          </cell>
        </row>
        <row r="66">
          <cell r="B66">
            <v>41201001</v>
          </cell>
          <cell r="C66" t="str">
            <v>Ingresos Tarifa Operación Fija</v>
          </cell>
          <cell r="D66">
            <v>-6361449</v>
          </cell>
          <cell r="E66" t="str">
            <v>Provisiones de Ingresos no Acumulables</v>
          </cell>
          <cell r="F66" t="str">
            <v>ACRES</v>
          </cell>
          <cell r="G66" t="str">
            <v>PRCAR</v>
          </cell>
          <cell r="H66">
            <v>216</v>
          </cell>
          <cell r="I66" t="str">
            <v>ARM</v>
          </cell>
          <cell r="J66">
            <v>40725</v>
          </cell>
          <cell r="K66" t="str">
            <v>2011/007</v>
          </cell>
          <cell r="L66" t="str">
            <v>CANCELACION PROVISION INGRESOS JUN 2011</v>
          </cell>
          <cell r="M66" t="str">
            <v>CANC PROV ING JUN</v>
          </cell>
          <cell r="N66">
            <v>16</v>
          </cell>
        </row>
        <row r="67">
          <cell r="B67">
            <v>41201001</v>
          </cell>
          <cell r="C67" t="str">
            <v>Ingresos Tarifa Operación Fija</v>
          </cell>
          <cell r="D67">
            <v>12722898</v>
          </cell>
          <cell r="E67" t="str">
            <v>Provisiones de Ingresos no Acumulables</v>
          </cell>
          <cell r="F67" t="str">
            <v>ACRES</v>
          </cell>
          <cell r="G67" t="str">
            <v>PRCAR</v>
          </cell>
          <cell r="H67">
            <v>216</v>
          </cell>
          <cell r="I67" t="str">
            <v>ARM</v>
          </cell>
          <cell r="J67">
            <v>40725</v>
          </cell>
          <cell r="K67" t="str">
            <v>2011/007</v>
          </cell>
          <cell r="L67" t="str">
            <v>CORREC POL 184901</v>
          </cell>
          <cell r="M67" t="str">
            <v>CORREC POL 184901</v>
          </cell>
          <cell r="N67">
            <v>51</v>
          </cell>
        </row>
        <row r="68">
          <cell r="B68">
            <v>41201001</v>
          </cell>
          <cell r="C68" t="str">
            <v>Ingresos Tarifa Operación Fija</v>
          </cell>
          <cell r="D68">
            <v>3941000</v>
          </cell>
          <cell r="E68" t="str">
            <v>Provisiones de Ingresos no Acumulables</v>
          </cell>
          <cell r="F68" t="str">
            <v>ACRES</v>
          </cell>
          <cell r="G68" t="str">
            <v>PRCAR</v>
          </cell>
          <cell r="H68">
            <v>216</v>
          </cell>
          <cell r="I68" t="str">
            <v>ARM</v>
          </cell>
          <cell r="J68">
            <v>40755</v>
          </cell>
          <cell r="K68" t="str">
            <v>2011/007</v>
          </cell>
          <cell r="L68" t="str">
            <v>COMPL CANC PRON INGRESOS</v>
          </cell>
          <cell r="M68" t="str">
            <v>COMPL CANC PRON INGRESOS</v>
          </cell>
          <cell r="N68">
            <v>34</v>
          </cell>
        </row>
        <row r="69">
          <cell r="B69">
            <v>41201001</v>
          </cell>
          <cell r="C69" t="str">
            <v>Ingresos Tarifa Operación Fija</v>
          </cell>
          <cell r="D69">
            <v>-6165783.4699999997</v>
          </cell>
          <cell r="E69" t="str">
            <v>Provisiones de Ingresos no Acumulables</v>
          </cell>
          <cell r="F69" t="str">
            <v>ACRES</v>
          </cell>
          <cell r="G69" t="str">
            <v>PRCAR</v>
          </cell>
          <cell r="H69">
            <v>216</v>
          </cell>
          <cell r="I69" t="str">
            <v>ARM</v>
          </cell>
          <cell r="J69">
            <v>40755</v>
          </cell>
          <cell r="K69" t="str">
            <v>2011/007</v>
          </cell>
          <cell r="L69" t="str">
            <v>PROVISION INGRESOS  JUL 2011</v>
          </cell>
          <cell r="M69" t="str">
            <v>PROV ING  JUL 11</v>
          </cell>
          <cell r="N69">
            <v>88</v>
          </cell>
        </row>
        <row r="70">
          <cell r="B70">
            <v>41201001</v>
          </cell>
          <cell r="C70" t="str">
            <v>Ingresos Tarifa Operación Fija</v>
          </cell>
          <cell r="D70">
            <v>6165783.4699999997</v>
          </cell>
          <cell r="E70" t="str">
            <v>Provisiones de Ingresos no Acumulables</v>
          </cell>
          <cell r="F70" t="str">
            <v>ACRES</v>
          </cell>
          <cell r="G70" t="str">
            <v>PRCAR</v>
          </cell>
          <cell r="H70">
            <v>228</v>
          </cell>
          <cell r="I70" t="str">
            <v>ARM</v>
          </cell>
          <cell r="J70">
            <v>40756</v>
          </cell>
          <cell r="K70" t="str">
            <v>2011/008</v>
          </cell>
          <cell r="L70" t="str">
            <v>CANCELACION PROVISION INGRESOS JUL 2011</v>
          </cell>
          <cell r="M70" t="str">
            <v>CANC PROV ING JUL</v>
          </cell>
          <cell r="N70">
            <v>5</v>
          </cell>
        </row>
        <row r="71">
          <cell r="B71">
            <v>41201001</v>
          </cell>
          <cell r="C71" t="str">
            <v>Ingresos Tarifa Operación Fija</v>
          </cell>
          <cell r="D71">
            <v>-4798072.68</v>
          </cell>
          <cell r="E71" t="str">
            <v>Provisiones de Ingresos no Acumulables</v>
          </cell>
          <cell r="F71" t="str">
            <v>ACRES</v>
          </cell>
          <cell r="G71" t="str">
            <v>PRCAR</v>
          </cell>
          <cell r="H71">
            <v>190</v>
          </cell>
          <cell r="I71" t="str">
            <v>ARM</v>
          </cell>
          <cell r="J71">
            <v>40694</v>
          </cell>
          <cell r="K71" t="str">
            <v>2011/005</v>
          </cell>
          <cell r="L71" t="str">
            <v>PROVISION INGRESOS  MAY 2011</v>
          </cell>
          <cell r="M71" t="str">
            <v>PROV ING  MAY 11</v>
          </cell>
          <cell r="N71">
            <v>60</v>
          </cell>
        </row>
        <row r="72">
          <cell r="B72">
            <v>41201001</v>
          </cell>
          <cell r="C72" t="str">
            <v>Ingresos Tarifa Operación Fija</v>
          </cell>
          <cell r="D72">
            <v>4798072.68</v>
          </cell>
          <cell r="E72" t="str">
            <v>Provisiones de Ingresos no Acumulables</v>
          </cell>
          <cell r="F72" t="str">
            <v>ACRES</v>
          </cell>
          <cell r="G72" t="str">
            <v>PRCAR</v>
          </cell>
          <cell r="H72">
            <v>203</v>
          </cell>
          <cell r="I72" t="str">
            <v>ARM</v>
          </cell>
          <cell r="J72">
            <v>40695</v>
          </cell>
          <cell r="K72" t="str">
            <v>2011/006</v>
          </cell>
          <cell r="L72" t="str">
            <v>CANCELACION PROVISION INGRESOS MAY 2011</v>
          </cell>
          <cell r="M72" t="str">
            <v>CANC PROV ING MAY</v>
          </cell>
          <cell r="N72">
            <v>10</v>
          </cell>
        </row>
        <row r="73">
          <cell r="B73">
            <v>41201001</v>
          </cell>
          <cell r="C73" t="str">
            <v>Ingresos Tarifa Operación Fija</v>
          </cell>
          <cell r="D73">
            <v>-6361449</v>
          </cell>
          <cell r="E73" t="str">
            <v>Provisiones de Ingresos no Acumulables</v>
          </cell>
          <cell r="F73" t="str">
            <v>ACRES</v>
          </cell>
          <cell r="G73" t="str">
            <v>PRCAR</v>
          </cell>
          <cell r="H73">
            <v>203</v>
          </cell>
          <cell r="I73" t="str">
            <v>ARM</v>
          </cell>
          <cell r="J73">
            <v>40724</v>
          </cell>
          <cell r="K73" t="str">
            <v>2011/006</v>
          </cell>
          <cell r="L73" t="str">
            <v>PROVISION INGRESOS  JUN 2011</v>
          </cell>
          <cell r="M73" t="str">
            <v>PROV ING  JUN 11</v>
          </cell>
          <cell r="N73">
            <v>90</v>
          </cell>
        </row>
        <row r="74">
          <cell r="B74">
            <v>41201001</v>
          </cell>
          <cell r="C74" t="str">
            <v>Ingresos Tarifa Operación Fija</v>
          </cell>
          <cell r="D74">
            <v>-3941000</v>
          </cell>
          <cell r="E74" t="str">
            <v>Provisiones de Ingresos no Acumulables</v>
          </cell>
          <cell r="F74" t="str">
            <v>ACRES</v>
          </cell>
          <cell r="G74" t="str">
            <v>PRCAR</v>
          </cell>
          <cell r="H74">
            <v>203</v>
          </cell>
          <cell r="I74" t="str">
            <v>ARM</v>
          </cell>
          <cell r="J74">
            <v>40724</v>
          </cell>
          <cell r="K74" t="str">
            <v>2011/006</v>
          </cell>
          <cell r="L74" t="str">
            <v>PROVISION INGRESOS  JUN 2011</v>
          </cell>
          <cell r="M74" t="str">
            <v>PROV ING  JUN 11</v>
          </cell>
          <cell r="N74">
            <v>93</v>
          </cell>
        </row>
        <row r="75">
          <cell r="B75">
            <v>41201001</v>
          </cell>
          <cell r="C75" t="str">
            <v>Ingresos Tarifa Operación Fija</v>
          </cell>
          <cell r="D75">
            <v>-4815962.5</v>
          </cell>
          <cell r="E75" t="str">
            <v>Provisiones de Ingresos no Acumulables</v>
          </cell>
          <cell r="F75" t="str">
            <v>ACRES</v>
          </cell>
          <cell r="G75" t="str">
            <v>PRCAR</v>
          </cell>
          <cell r="H75">
            <v>177</v>
          </cell>
          <cell r="I75" t="str">
            <v>ARM</v>
          </cell>
          <cell r="J75">
            <v>40663</v>
          </cell>
          <cell r="K75" t="str">
            <v>2011/004</v>
          </cell>
          <cell r="L75" t="str">
            <v>PROVISION INGRESOS  ABR 2011</v>
          </cell>
          <cell r="M75" t="str">
            <v>PROV ING  ABR 11</v>
          </cell>
          <cell r="N75">
            <v>75</v>
          </cell>
        </row>
        <row r="76">
          <cell r="B76">
            <v>41201001</v>
          </cell>
          <cell r="C76" t="str">
            <v>Ingresos Tarifa Operación Fija</v>
          </cell>
          <cell r="D76">
            <v>4815962.5</v>
          </cell>
          <cell r="E76" t="str">
            <v>Provisiones de Ingresos no Acumulables</v>
          </cell>
          <cell r="F76" t="str">
            <v>ACRES</v>
          </cell>
          <cell r="G76" t="str">
            <v>PRCAR</v>
          </cell>
          <cell r="H76">
            <v>190</v>
          </cell>
          <cell r="I76" t="str">
            <v>ARM</v>
          </cell>
          <cell r="J76">
            <v>40664</v>
          </cell>
          <cell r="K76" t="str">
            <v>2011/005</v>
          </cell>
          <cell r="L76" t="str">
            <v>CANCELACION PROVISION INGRESOS ABR 2011</v>
          </cell>
          <cell r="M76" t="str">
            <v>CANC PROV ING ABR</v>
          </cell>
          <cell r="N76">
            <v>7</v>
          </cell>
        </row>
        <row r="77">
          <cell r="B77">
            <v>41201001</v>
          </cell>
          <cell r="C77" t="str">
            <v>Ingresos Tarifa Operación Fija</v>
          </cell>
          <cell r="D77">
            <v>-4807983.6500000004</v>
          </cell>
          <cell r="E77" t="str">
            <v>Provisiones de Ingresos no Acumulables</v>
          </cell>
          <cell r="F77" t="str">
            <v>ACRES</v>
          </cell>
          <cell r="G77" t="str">
            <v>PRCAR</v>
          </cell>
          <cell r="H77">
            <v>165</v>
          </cell>
          <cell r="I77" t="str">
            <v>ARM</v>
          </cell>
          <cell r="J77">
            <v>40633</v>
          </cell>
          <cell r="K77" t="str">
            <v>2011/003</v>
          </cell>
          <cell r="L77" t="str">
            <v>PROVISION INGRESOS  MAR 2011</v>
          </cell>
          <cell r="M77" t="str">
            <v>PROV ING  MAR 11</v>
          </cell>
          <cell r="N77">
            <v>81</v>
          </cell>
        </row>
        <row r="78">
          <cell r="B78">
            <v>41201001</v>
          </cell>
          <cell r="C78" t="str">
            <v>Ingresos Tarifa Operación Fija</v>
          </cell>
          <cell r="D78">
            <v>4807983.6500000004</v>
          </cell>
          <cell r="E78" t="str">
            <v>Provisiones de Ingresos no Acumulables</v>
          </cell>
          <cell r="F78" t="str">
            <v>ACRES</v>
          </cell>
          <cell r="G78" t="str">
            <v>PRCAR</v>
          </cell>
          <cell r="H78">
            <v>177</v>
          </cell>
          <cell r="I78" t="str">
            <v>ARM</v>
          </cell>
          <cell r="J78">
            <v>40634</v>
          </cell>
          <cell r="K78" t="str">
            <v>2011/004</v>
          </cell>
          <cell r="L78" t="str">
            <v>CANCELACION PROVISION INGRESOS MAR 2011</v>
          </cell>
          <cell r="M78" t="str">
            <v>CANC PROV ING MAR</v>
          </cell>
          <cell r="N78">
            <v>9</v>
          </cell>
        </row>
        <row r="79">
          <cell r="B79">
            <v>41201001</v>
          </cell>
          <cell r="C79" t="str">
            <v>Ingresos Tarifa Operación Fija</v>
          </cell>
          <cell r="D79">
            <v>-4795581.0599999996</v>
          </cell>
          <cell r="E79" t="str">
            <v>Provisiones de Ingresos no Acumulables</v>
          </cell>
          <cell r="F79" t="str">
            <v>ACRES</v>
          </cell>
          <cell r="G79" t="str">
            <v>PRCAR</v>
          </cell>
          <cell r="H79">
            <v>153</v>
          </cell>
          <cell r="I79" t="str">
            <v>ARM</v>
          </cell>
          <cell r="J79">
            <v>40602</v>
          </cell>
          <cell r="K79" t="str">
            <v>2011/002</v>
          </cell>
          <cell r="L79" t="str">
            <v>PROVISION INGRESOS  FEB 2011</v>
          </cell>
          <cell r="M79" t="str">
            <v>PROV ING  FEB 11</v>
          </cell>
          <cell r="N79">
            <v>49</v>
          </cell>
        </row>
        <row r="80">
          <cell r="B80">
            <v>41201001</v>
          </cell>
          <cell r="C80" t="str">
            <v>Ingresos Tarifa Operación Fija</v>
          </cell>
          <cell r="D80">
            <v>4795581.0599999996</v>
          </cell>
          <cell r="E80" t="str">
            <v>Provisiones de Ingresos no Acumulables</v>
          </cell>
          <cell r="F80" t="str">
            <v>ACRES</v>
          </cell>
          <cell r="G80" t="str">
            <v>PRCAR</v>
          </cell>
          <cell r="H80">
            <v>165</v>
          </cell>
          <cell r="I80" t="str">
            <v>ARM</v>
          </cell>
          <cell r="J80">
            <v>40603</v>
          </cell>
          <cell r="K80" t="str">
            <v>2011/003</v>
          </cell>
          <cell r="L80" t="str">
            <v>CANCELACION PROVISION INGRESOS FEB 2011</v>
          </cell>
          <cell r="M80" t="str">
            <v>CANC PROV ING FEB</v>
          </cell>
          <cell r="N80">
            <v>11</v>
          </cell>
        </row>
        <row r="81">
          <cell r="B81">
            <v>41201001</v>
          </cell>
          <cell r="C81" t="str">
            <v>Ingresos Tarifa Operación Fija</v>
          </cell>
          <cell r="D81">
            <v>-4723549.4000000004</v>
          </cell>
          <cell r="E81" t="str">
            <v>Provisiones de Ingresos no Acumulables</v>
          </cell>
          <cell r="F81" t="str">
            <v>ACRES</v>
          </cell>
          <cell r="G81" t="str">
            <v>PRCAR</v>
          </cell>
          <cell r="H81">
            <v>144</v>
          </cell>
          <cell r="I81" t="str">
            <v>ARM</v>
          </cell>
          <cell r="J81">
            <v>40574</v>
          </cell>
          <cell r="K81" t="str">
            <v>2011/001</v>
          </cell>
          <cell r="L81" t="str">
            <v>PROVISION INGRESOS  DIC 2010</v>
          </cell>
          <cell r="M81" t="str">
            <v>PROV ING  ENE 11</v>
          </cell>
          <cell r="N81">
            <v>73</v>
          </cell>
        </row>
        <row r="82">
          <cell r="B82">
            <v>41201001</v>
          </cell>
          <cell r="C82" t="str">
            <v>Ingresos Tarifa Operación Fija</v>
          </cell>
          <cell r="D82">
            <v>4723549.4000000004</v>
          </cell>
          <cell r="E82" t="str">
            <v>Provisiones de Ingresos no Acumulables</v>
          </cell>
          <cell r="F82" t="str">
            <v>ACRES</v>
          </cell>
          <cell r="G82" t="str">
            <v>PRCAR</v>
          </cell>
          <cell r="H82">
            <v>153</v>
          </cell>
          <cell r="I82" t="str">
            <v>ARM</v>
          </cell>
          <cell r="J82">
            <v>40575</v>
          </cell>
          <cell r="K82" t="str">
            <v>2011/002</v>
          </cell>
          <cell r="L82" t="str">
            <v>CANCELACION PROVISION INGRESOS ENE 2011</v>
          </cell>
          <cell r="M82" t="str">
            <v>CANC PROV ING ENE</v>
          </cell>
          <cell r="N82">
            <v>5</v>
          </cell>
        </row>
        <row r="83">
          <cell r="B83">
            <v>41201001</v>
          </cell>
          <cell r="C83" t="str">
            <v>Ingresos Tarifa Operación Fija</v>
          </cell>
          <cell r="D83">
            <v>-6706799.4500000002</v>
          </cell>
          <cell r="E83" t="str">
            <v>Provisiones de Ingresos no Acumulables</v>
          </cell>
          <cell r="F83" t="str">
            <v>ACRES</v>
          </cell>
          <cell r="G83" t="str">
            <v>PRCAR</v>
          </cell>
          <cell r="H83">
            <v>335</v>
          </cell>
          <cell r="I83" t="str">
            <v>ARM</v>
          </cell>
          <cell r="J83">
            <v>40877</v>
          </cell>
          <cell r="K83" t="str">
            <v>2011/011</v>
          </cell>
          <cell r="L83" t="str">
            <v>PROVISION INGRESOS  NOV 2011</v>
          </cell>
          <cell r="M83" t="str">
            <v>PROV ING  NOV 11</v>
          </cell>
          <cell r="N83">
            <v>2</v>
          </cell>
        </row>
        <row r="84">
          <cell r="B84">
            <v>41201001</v>
          </cell>
          <cell r="C84" t="str">
            <v>Ingresos Tarifa Operación Fija</v>
          </cell>
          <cell r="D84">
            <v>4707511.1399999997</v>
          </cell>
          <cell r="E84" t="str">
            <v>Provisiones de Ingresos no Acumulables</v>
          </cell>
          <cell r="F84" t="str">
            <v>ACRES</v>
          </cell>
          <cell r="G84" t="str">
            <v>PRCAR</v>
          </cell>
          <cell r="H84">
            <v>144</v>
          </cell>
          <cell r="I84" t="str">
            <v>ARM</v>
          </cell>
          <cell r="J84">
            <v>40544</v>
          </cell>
          <cell r="K84" t="str">
            <v>2011/001</v>
          </cell>
          <cell r="L84" t="str">
            <v>CANCELACION PROVISION INGRESOS DIC 2010</v>
          </cell>
          <cell r="M84" t="str">
            <v>CANC PROV ING DIC</v>
          </cell>
          <cell r="N84">
            <v>7</v>
          </cell>
        </row>
        <row r="85">
          <cell r="B85" t="str">
            <v>Subtotal</v>
          </cell>
          <cell r="D85">
            <v>-70515541.239999995</v>
          </cell>
        </row>
        <row r="86">
          <cell r="B86">
            <v>41202</v>
          </cell>
          <cell r="C86" t="str">
            <v>INGRESOS TARIFA OPERACIÓN VARIABLE A</v>
          </cell>
          <cell r="D86" t="str">
            <v/>
          </cell>
          <cell r="E86" t="str">
            <v/>
          </cell>
        </row>
        <row r="87">
          <cell r="B87">
            <v>41202001</v>
          </cell>
          <cell r="C87" t="str">
            <v>Ingresos Tarifa Variable A</v>
          </cell>
          <cell r="D87">
            <v>-1720745.77</v>
          </cell>
          <cell r="E87" t="str">
            <v>Gasto Deducible / Ingreso Acumulable</v>
          </cell>
          <cell r="F87" t="str">
            <v>ACRES</v>
          </cell>
          <cell r="G87" t="str">
            <v>FTCAR</v>
          </cell>
          <cell r="H87">
            <v>254</v>
          </cell>
          <cell r="I87" t="str">
            <v>ARM</v>
          </cell>
          <cell r="J87">
            <v>40827</v>
          </cell>
          <cell r="K87" t="str">
            <v>2011/010</v>
          </cell>
          <cell r="L87" t="str">
            <v>F-F55 PTA NTE TARIFA FIJA Y VARIABLE SEP 11</v>
          </cell>
          <cell r="M87" t="str">
            <v>F-F55 NTE T2 Y T3 SEP 11</v>
          </cell>
          <cell r="N87">
            <v>3</v>
          </cell>
        </row>
        <row r="88">
          <cell r="B88">
            <v>41202001</v>
          </cell>
          <cell r="C88" t="str">
            <v>Ingresos Tarifa Variable A</v>
          </cell>
          <cell r="D88">
            <v>-1856734.94</v>
          </cell>
          <cell r="E88" t="str">
            <v>Gasto Deducible / Ingreso Acumulable</v>
          </cell>
          <cell r="F88" t="str">
            <v>ACRES</v>
          </cell>
          <cell r="G88" t="str">
            <v>FTCAR</v>
          </cell>
          <cell r="H88">
            <v>258</v>
          </cell>
          <cell r="I88" t="str">
            <v>ARM</v>
          </cell>
          <cell r="J88">
            <v>40827</v>
          </cell>
          <cell r="K88" t="str">
            <v>2011/010</v>
          </cell>
          <cell r="L88" t="str">
            <v>F-F56 PTA SUR TARIFA FIJA Y VARIABLE SEP 11</v>
          </cell>
          <cell r="M88" t="str">
            <v>F-F56 SUR T2 Y T3 SEP 11</v>
          </cell>
          <cell r="N88">
            <v>3</v>
          </cell>
        </row>
        <row r="89">
          <cell r="B89">
            <v>41202001</v>
          </cell>
          <cell r="C89" t="str">
            <v>Ingresos Tarifa Variable A</v>
          </cell>
          <cell r="D89">
            <v>-1776097.44</v>
          </cell>
          <cell r="E89" t="str">
            <v>Gasto Deducible / Ingreso Acumulable</v>
          </cell>
          <cell r="F89" t="str">
            <v>ACRES</v>
          </cell>
          <cell r="G89" t="str">
            <v>FTCAR</v>
          </cell>
          <cell r="H89">
            <v>323</v>
          </cell>
          <cell r="I89" t="str">
            <v>ARM</v>
          </cell>
          <cell r="J89">
            <v>40857</v>
          </cell>
          <cell r="K89" t="str">
            <v>2011/011</v>
          </cell>
          <cell r="L89" t="str">
            <v>F-F64 PTA NTE TARIFA FIJA Y VARIABLE OCT 11</v>
          </cell>
          <cell r="M89" t="str">
            <v>F-F64 NTE T2 Y T3 OCT 11</v>
          </cell>
          <cell r="N89">
            <v>3</v>
          </cell>
        </row>
        <row r="90">
          <cell r="B90">
            <v>41202001</v>
          </cell>
          <cell r="C90" t="str">
            <v>Ingresos Tarifa Variable A</v>
          </cell>
          <cell r="D90">
            <v>-1950598.99</v>
          </cell>
          <cell r="E90" t="str">
            <v>Gasto Deducible / Ingreso Acumulable</v>
          </cell>
          <cell r="F90" t="str">
            <v>ACRES</v>
          </cell>
          <cell r="G90" t="str">
            <v>FTCAR</v>
          </cell>
          <cell r="H90">
            <v>327</v>
          </cell>
          <cell r="I90" t="str">
            <v>ARM</v>
          </cell>
          <cell r="J90">
            <v>40857</v>
          </cell>
          <cell r="K90" t="str">
            <v>2011/011</v>
          </cell>
          <cell r="L90" t="str">
            <v>F-F65 PTA SUR TARIFA FIJA Y VARIABLE OCT 11</v>
          </cell>
          <cell r="M90" t="str">
            <v>F-F65 SUR T2 Y T3 OCT 11</v>
          </cell>
          <cell r="N90">
            <v>3</v>
          </cell>
        </row>
        <row r="91">
          <cell r="B91">
            <v>41202001</v>
          </cell>
          <cell r="C91" t="str">
            <v>Ingresos Tarifa Variable A</v>
          </cell>
          <cell r="D91">
            <v>-1820157.91</v>
          </cell>
          <cell r="E91" t="str">
            <v>Gasto Deducible / Ingreso Acumulable</v>
          </cell>
          <cell r="F91" t="str">
            <v>ACRES</v>
          </cell>
          <cell r="G91" t="str">
            <v>FTCAR</v>
          </cell>
          <cell r="H91">
            <v>399</v>
          </cell>
          <cell r="I91" t="str">
            <v>ARM</v>
          </cell>
          <cell r="J91">
            <v>40890</v>
          </cell>
          <cell r="K91" t="str">
            <v>2011/012</v>
          </cell>
          <cell r="L91" t="str">
            <v>F-F72 PTA NTE TARIFA VARIABLE NOV 11</v>
          </cell>
          <cell r="M91" t="str">
            <v>F-F72 NTE T2 Y T3 NOV 11</v>
          </cell>
          <cell r="N91">
            <v>3</v>
          </cell>
        </row>
        <row r="92">
          <cell r="B92">
            <v>41202001</v>
          </cell>
          <cell r="C92" t="str">
            <v>Ingresos Tarifa Variable A</v>
          </cell>
          <cell r="D92">
            <v>-2127432.15</v>
          </cell>
          <cell r="E92" t="str">
            <v>Gasto Deducible / Ingreso Acumulable</v>
          </cell>
          <cell r="F92" t="str">
            <v>ACRES</v>
          </cell>
          <cell r="G92" t="str">
            <v>FTCAR</v>
          </cell>
          <cell r="H92">
            <v>403</v>
          </cell>
          <cell r="I92" t="str">
            <v>ARM</v>
          </cell>
          <cell r="J92">
            <v>40893</v>
          </cell>
          <cell r="K92" t="str">
            <v>2011/012</v>
          </cell>
          <cell r="L92" t="str">
            <v>F-F74 PTA SUR TARIFA VARIABLE NOV 11</v>
          </cell>
          <cell r="M92" t="str">
            <v>F-F74 SUR T2 Y T3 NOV 11</v>
          </cell>
          <cell r="N92">
            <v>3</v>
          </cell>
        </row>
        <row r="93">
          <cell r="B93">
            <v>41202001</v>
          </cell>
          <cell r="C93" t="str">
            <v>Ingresos Tarifa Variable A</v>
          </cell>
          <cell r="D93">
            <v>-1434346.15</v>
          </cell>
          <cell r="E93" t="str">
            <v>Gasto Deducible / Ingreso Acumulable</v>
          </cell>
          <cell r="F93" t="str">
            <v>ACRES</v>
          </cell>
          <cell r="G93" t="str">
            <v>FTCAR</v>
          </cell>
          <cell r="H93">
            <v>163</v>
          </cell>
          <cell r="I93" t="str">
            <v>ARM</v>
          </cell>
          <cell r="J93">
            <v>40612</v>
          </cell>
          <cell r="K93" t="str">
            <v>2011/003</v>
          </cell>
          <cell r="L93" t="str">
            <v>F 907 PTA NTE TARIFA FIJA Y VARIABLE FEB 11</v>
          </cell>
          <cell r="M93" t="str">
            <v>F 907 NTE T2 Y T3 FEB 11</v>
          </cell>
          <cell r="N93">
            <v>9</v>
          </cell>
        </row>
        <row r="94">
          <cell r="B94">
            <v>41202001</v>
          </cell>
          <cell r="C94" t="str">
            <v>Ingresos Tarifa Variable A</v>
          </cell>
          <cell r="D94">
            <v>-440582.97</v>
          </cell>
          <cell r="E94" t="str">
            <v>Gasto Deducible / Ingreso Acumulable</v>
          </cell>
          <cell r="F94" t="str">
            <v>ACRES</v>
          </cell>
          <cell r="G94" t="str">
            <v>FTCAR</v>
          </cell>
          <cell r="H94">
            <v>163</v>
          </cell>
          <cell r="I94" t="str">
            <v>ARM</v>
          </cell>
          <cell r="J94">
            <v>40612</v>
          </cell>
          <cell r="K94" t="str">
            <v>2011/003</v>
          </cell>
          <cell r="L94" t="str">
            <v>F 909 PTA SUR TARIFA FIJA Y VARIABLE FEB 11</v>
          </cell>
          <cell r="M94" t="str">
            <v>F 909 SUR T2 Y T3 FEB 11</v>
          </cell>
          <cell r="N94">
            <v>13</v>
          </cell>
        </row>
        <row r="95">
          <cell r="B95">
            <v>41202001</v>
          </cell>
          <cell r="C95" t="str">
            <v>Ingresos Tarifa Variable A</v>
          </cell>
          <cell r="D95">
            <v>-1897487.25</v>
          </cell>
          <cell r="E95" t="str">
            <v>Gasto Deducible / Ingreso Acumulable</v>
          </cell>
          <cell r="F95" t="str">
            <v>ACRES</v>
          </cell>
          <cell r="G95" t="str">
            <v>FTCAR</v>
          </cell>
          <cell r="H95">
            <v>175</v>
          </cell>
          <cell r="I95" t="str">
            <v>ARM</v>
          </cell>
          <cell r="J95">
            <v>40645</v>
          </cell>
          <cell r="K95" t="str">
            <v>2011/004</v>
          </cell>
          <cell r="L95" t="str">
            <v>F 913 PTA NTE TARIFA FIJA Y VARIABLE MAR 11</v>
          </cell>
          <cell r="M95" t="str">
            <v>F 913 NTE T2 Y T3 MAR 11</v>
          </cell>
          <cell r="N95">
            <v>9</v>
          </cell>
        </row>
        <row r="96">
          <cell r="B96">
            <v>41202001</v>
          </cell>
          <cell r="C96" t="str">
            <v>Ingresos Tarifa Variable A</v>
          </cell>
          <cell r="D96">
            <v>-1345657.45</v>
          </cell>
          <cell r="E96" t="str">
            <v>Gasto Deducible / Ingreso Acumulable</v>
          </cell>
          <cell r="F96" t="str">
            <v>ACRES</v>
          </cell>
          <cell r="G96" t="str">
            <v>FTCAR</v>
          </cell>
          <cell r="H96">
            <v>175</v>
          </cell>
          <cell r="I96" t="str">
            <v>ARM</v>
          </cell>
          <cell r="J96">
            <v>40645</v>
          </cell>
          <cell r="K96" t="str">
            <v>2011/004</v>
          </cell>
          <cell r="L96" t="str">
            <v>F 914 PTA SUR TARIFA FIJA Y VARIABLE MAR 11</v>
          </cell>
          <cell r="M96" t="str">
            <v>F 914 SUR T2 Y T3 MAR 11</v>
          </cell>
          <cell r="N96">
            <v>13</v>
          </cell>
        </row>
        <row r="97">
          <cell r="B97">
            <v>41202001</v>
          </cell>
          <cell r="C97" t="str">
            <v>Ingresos Tarifa Variable A</v>
          </cell>
          <cell r="D97">
            <v>-1485864.47</v>
          </cell>
          <cell r="E97" t="str">
            <v>Gasto Deducible / Ingreso Acumulable</v>
          </cell>
          <cell r="F97" t="str">
            <v>ACRES</v>
          </cell>
          <cell r="G97" t="str">
            <v>FTCAR</v>
          </cell>
          <cell r="H97">
            <v>188</v>
          </cell>
          <cell r="I97" t="str">
            <v>ARM</v>
          </cell>
          <cell r="J97">
            <v>40681</v>
          </cell>
          <cell r="K97" t="str">
            <v>2011/005</v>
          </cell>
          <cell r="L97" t="str">
            <v>F 918 PTA NTE TARIFA FIJA Y VARIABLE ABR 11</v>
          </cell>
          <cell r="M97" t="str">
            <v>F 918 NTE T2 Y T3 ABR 11</v>
          </cell>
          <cell r="N97">
            <v>6</v>
          </cell>
        </row>
        <row r="98">
          <cell r="B98">
            <v>41202001</v>
          </cell>
          <cell r="C98" t="str">
            <v>Ingresos Tarifa Variable A</v>
          </cell>
          <cell r="D98">
            <v>-1230705.31</v>
          </cell>
          <cell r="E98" t="str">
            <v>Gasto Deducible / Ingreso Acumulable</v>
          </cell>
          <cell r="F98" t="str">
            <v>ACRES</v>
          </cell>
          <cell r="G98" t="str">
            <v>FTCAR</v>
          </cell>
          <cell r="H98">
            <v>188</v>
          </cell>
          <cell r="I98" t="str">
            <v>ARM</v>
          </cell>
          <cell r="J98">
            <v>40681</v>
          </cell>
          <cell r="K98" t="str">
            <v>2011/005</v>
          </cell>
          <cell r="L98" t="str">
            <v>F 919 PTA SUR TARIFA FIJA Y VARIABLE ABR 11</v>
          </cell>
          <cell r="M98" t="str">
            <v>F 919 SUR T2 Y T3 ABR 11</v>
          </cell>
          <cell r="N98">
            <v>10</v>
          </cell>
        </row>
        <row r="99">
          <cell r="B99">
            <v>41202001</v>
          </cell>
          <cell r="C99" t="str">
            <v>Ingresos Tarifa Variable A</v>
          </cell>
          <cell r="D99">
            <v>1485864.47</v>
          </cell>
          <cell r="E99" t="str">
            <v>Gasto Deducible / Ingreso Acumulable</v>
          </cell>
          <cell r="F99" t="str">
            <v>ACRES</v>
          </cell>
          <cell r="G99" t="str">
            <v>FTCAR</v>
          </cell>
          <cell r="H99">
            <v>214</v>
          </cell>
          <cell r="I99" t="str">
            <v>ARM</v>
          </cell>
          <cell r="J99">
            <v>40725</v>
          </cell>
          <cell r="K99" t="str">
            <v>2011/007</v>
          </cell>
          <cell r="L99" t="str">
            <v>CANCELACION F-918</v>
          </cell>
          <cell r="M99" t="str">
            <v>CANC F-918</v>
          </cell>
          <cell r="N99">
            <v>3</v>
          </cell>
        </row>
        <row r="100">
          <cell r="B100">
            <v>41202001</v>
          </cell>
          <cell r="C100" t="str">
            <v>Ingresos Tarifa Variable A</v>
          </cell>
          <cell r="D100">
            <v>1230705.31</v>
          </cell>
          <cell r="E100" t="str">
            <v>Gasto Deducible / Ingreso Acumulable</v>
          </cell>
          <cell r="F100" t="str">
            <v>ACRES</v>
          </cell>
          <cell r="G100" t="str">
            <v>FTCAR</v>
          </cell>
          <cell r="H100">
            <v>214</v>
          </cell>
          <cell r="I100" t="str">
            <v>ARM</v>
          </cell>
          <cell r="J100">
            <v>40725</v>
          </cell>
          <cell r="K100" t="str">
            <v>2011/007</v>
          </cell>
          <cell r="L100" t="str">
            <v>CANCELA F-919</v>
          </cell>
          <cell r="M100" t="str">
            <v>CANC F-919</v>
          </cell>
          <cell r="N100">
            <v>7</v>
          </cell>
        </row>
        <row r="101">
          <cell r="B101">
            <v>41202001</v>
          </cell>
          <cell r="C101" t="str">
            <v>Ingresos Tarifa Variable A</v>
          </cell>
          <cell r="D101">
            <v>-2022445.63</v>
          </cell>
          <cell r="E101" t="str">
            <v>Gasto Deducible / Ingreso Acumulable</v>
          </cell>
          <cell r="F101" t="str">
            <v>ACRES</v>
          </cell>
          <cell r="G101" t="str">
            <v>FTCAR</v>
          </cell>
          <cell r="H101">
            <v>214</v>
          </cell>
          <cell r="I101" t="str">
            <v>ARM</v>
          </cell>
          <cell r="J101">
            <v>40742</v>
          </cell>
          <cell r="K101" t="str">
            <v>2011/007</v>
          </cell>
          <cell r="L101" t="str">
            <v>F 22 PTA NTE TARIFA FIJA Y VARIABLE 1-31 MAY 11</v>
          </cell>
          <cell r="M101" t="str">
            <v>F 22 NTE T2 Y T3 1-31 MAY 11</v>
          </cell>
          <cell r="N101">
            <v>15</v>
          </cell>
        </row>
        <row r="102">
          <cell r="B102">
            <v>41202001</v>
          </cell>
          <cell r="C102" t="str">
            <v>Ingresos Tarifa Variable A</v>
          </cell>
          <cell r="D102">
            <v>-72573.67</v>
          </cell>
          <cell r="E102" t="str">
            <v>Gasto Deducible / Ingreso Acumulable</v>
          </cell>
          <cell r="F102" t="str">
            <v>ACRES</v>
          </cell>
          <cell r="G102" t="str">
            <v>FTCAR</v>
          </cell>
          <cell r="H102">
            <v>214</v>
          </cell>
          <cell r="I102" t="str">
            <v>ARM</v>
          </cell>
          <cell r="J102">
            <v>40742</v>
          </cell>
          <cell r="K102" t="str">
            <v>2011/007</v>
          </cell>
          <cell r="L102" t="str">
            <v>F 24 PTA NTE TARIFA FIJA Y VARIABLE 01 JUN 11</v>
          </cell>
          <cell r="M102" t="str">
            <v>F 24 NTE T2 Y T3 01 JUN 11</v>
          </cell>
          <cell r="N102">
            <v>19</v>
          </cell>
        </row>
        <row r="103">
          <cell r="B103">
            <v>41202001</v>
          </cell>
          <cell r="C103" t="str">
            <v>Ingresos Tarifa Variable A</v>
          </cell>
          <cell r="D103">
            <v>-1571589.74</v>
          </cell>
          <cell r="E103" t="str">
            <v>Gasto Deducible / Ingreso Acumulable</v>
          </cell>
          <cell r="F103" t="str">
            <v>ACRES</v>
          </cell>
          <cell r="G103" t="str">
            <v>FTCAR</v>
          </cell>
          <cell r="H103">
            <v>214</v>
          </cell>
          <cell r="I103" t="str">
            <v>ARM</v>
          </cell>
          <cell r="J103">
            <v>40742</v>
          </cell>
          <cell r="K103" t="str">
            <v>2011/007</v>
          </cell>
          <cell r="L103" t="str">
            <v>F 26 PTA NTE TARIFA FIJA Y VARIABLE 2-30 JUN 11</v>
          </cell>
          <cell r="M103" t="str">
            <v>F 26 NTE T2 Y T3 2-30 JUN 11</v>
          </cell>
          <cell r="N103">
            <v>23</v>
          </cell>
        </row>
        <row r="104">
          <cell r="B104">
            <v>41202001</v>
          </cell>
          <cell r="C104" t="str">
            <v>Ingresos Tarifa Variable A</v>
          </cell>
          <cell r="D104">
            <v>-71641.23</v>
          </cell>
          <cell r="E104" t="str">
            <v>Gasto Deducible / Ingreso Acumulable</v>
          </cell>
          <cell r="F104" t="str">
            <v>ACRES</v>
          </cell>
          <cell r="G104" t="str">
            <v>FTCAR</v>
          </cell>
          <cell r="H104">
            <v>214</v>
          </cell>
          <cell r="I104" t="str">
            <v>ARM</v>
          </cell>
          <cell r="J104">
            <v>40742</v>
          </cell>
          <cell r="K104" t="str">
            <v>2011/007</v>
          </cell>
          <cell r="L104" t="str">
            <v>F-F25 PTA SUR TARIFA FIJA Y VARIABLE 01 JUN 11</v>
          </cell>
          <cell r="M104" t="str">
            <v>F-18 SUR T2 Y T3 01 JUN 11</v>
          </cell>
          <cell r="N104">
            <v>31</v>
          </cell>
        </row>
        <row r="105">
          <cell r="B105">
            <v>41202001</v>
          </cell>
          <cell r="C105" t="str">
            <v>Ingresos Tarifa Variable A</v>
          </cell>
          <cell r="D105">
            <v>-2043858.2</v>
          </cell>
          <cell r="E105" t="str">
            <v>Gasto Deducible / Ingreso Acumulable</v>
          </cell>
          <cell r="F105" t="str">
            <v>ACRES</v>
          </cell>
          <cell r="G105" t="str">
            <v>FTCAR</v>
          </cell>
          <cell r="H105">
            <v>214</v>
          </cell>
          <cell r="I105" t="str">
            <v>ARM</v>
          </cell>
          <cell r="J105">
            <v>40742</v>
          </cell>
          <cell r="K105" t="str">
            <v>2011/007</v>
          </cell>
          <cell r="L105" t="str">
            <v>F-23 PTA SUR TARIFA FIJA Y VARIABLE 1-31 MAY 11</v>
          </cell>
          <cell r="M105" t="str">
            <v>F-18 SUR T2 Y T3 1-31 MAY 11</v>
          </cell>
          <cell r="N105">
            <v>35</v>
          </cell>
        </row>
        <row r="106">
          <cell r="B106">
            <v>41202001</v>
          </cell>
          <cell r="C106" t="str">
            <v>Ingresos Tarifa Variable A</v>
          </cell>
          <cell r="D106">
            <v>-1722628.79</v>
          </cell>
          <cell r="E106" t="str">
            <v>Gasto Deducible / Ingreso Acumulable</v>
          </cell>
          <cell r="F106" t="str">
            <v>ACRES</v>
          </cell>
          <cell r="G106" t="str">
            <v>FTCAR</v>
          </cell>
          <cell r="H106">
            <v>214</v>
          </cell>
          <cell r="I106" t="str">
            <v>ARM</v>
          </cell>
          <cell r="J106">
            <v>40742</v>
          </cell>
          <cell r="K106" t="str">
            <v>2011/007</v>
          </cell>
          <cell r="L106" t="str">
            <v>F-27 PTA SUR TARIFA FIJA Y VARIABLE 2-30 JUN 11</v>
          </cell>
          <cell r="M106" t="str">
            <v>F-27 SUR T2 Y T3 2-30 JUN 11</v>
          </cell>
          <cell r="N106">
            <v>43</v>
          </cell>
        </row>
        <row r="107">
          <cell r="B107">
            <v>41202001</v>
          </cell>
          <cell r="C107" t="str">
            <v>Ingresos Tarifa Variable A</v>
          </cell>
          <cell r="D107">
            <v>-449668.5</v>
          </cell>
          <cell r="E107" t="str">
            <v>Gasto Deducible / Ingreso Acumulable</v>
          </cell>
          <cell r="F107" t="str">
            <v>ACRES</v>
          </cell>
          <cell r="G107" t="str">
            <v>FTCAR</v>
          </cell>
          <cell r="H107">
            <v>214</v>
          </cell>
          <cell r="I107" t="str">
            <v>ARM</v>
          </cell>
          <cell r="J107">
            <v>40744</v>
          </cell>
          <cell r="K107" t="str">
            <v>2011/007</v>
          </cell>
          <cell r="L107" t="str">
            <v>F 20 PTA NTE TARIFA FIJA Y VARIABLE 23-30 ABR 11</v>
          </cell>
          <cell r="M107" t="str">
            <v>F 20 NTE T2 Y T3 23-30 ABR 11</v>
          </cell>
          <cell r="N107">
            <v>11</v>
          </cell>
        </row>
        <row r="108">
          <cell r="B108">
            <v>41202001</v>
          </cell>
          <cell r="C108" t="str">
            <v>Ingresos Tarifa Variable A</v>
          </cell>
          <cell r="D108">
            <v>-1485864.47</v>
          </cell>
          <cell r="E108" t="str">
            <v>Gasto Deducible / Ingreso Acumulable</v>
          </cell>
          <cell r="F108" t="str">
            <v>ACRES</v>
          </cell>
          <cell r="G108" t="str">
            <v>FTCAR</v>
          </cell>
          <cell r="H108">
            <v>214</v>
          </cell>
          <cell r="I108" t="str">
            <v>ARM</v>
          </cell>
          <cell r="J108">
            <v>40744</v>
          </cell>
          <cell r="K108" t="str">
            <v>2011/007</v>
          </cell>
          <cell r="L108" t="str">
            <v>F 28 PTA NTE TARIFA FIJA Y VARIABLE 1-23 ABR 11</v>
          </cell>
          <cell r="M108" t="str">
            <v>F 28 NTE T2 Y T3 1-23 ABR 11</v>
          </cell>
          <cell r="N108">
            <v>27</v>
          </cell>
        </row>
        <row r="109">
          <cell r="B109">
            <v>41202001</v>
          </cell>
          <cell r="C109" t="str">
            <v>Ingresos Tarifa Variable A</v>
          </cell>
          <cell r="D109">
            <v>-458726.76</v>
          </cell>
          <cell r="E109" t="str">
            <v>Gasto Deducible / Ingreso Acumulable</v>
          </cell>
          <cell r="F109" t="str">
            <v>ACRES</v>
          </cell>
          <cell r="G109" t="str">
            <v>FTCAR</v>
          </cell>
          <cell r="H109">
            <v>214</v>
          </cell>
          <cell r="I109" t="str">
            <v>ARM</v>
          </cell>
          <cell r="J109">
            <v>40744</v>
          </cell>
          <cell r="K109" t="str">
            <v>2011/007</v>
          </cell>
          <cell r="L109" t="str">
            <v>F-21 PTA SUR TARIFA FIJA Y VARIABLE 23-30 ABR 11</v>
          </cell>
          <cell r="M109" t="str">
            <v>F-21 SUR T2 Y T3 23-30 ABR 11</v>
          </cell>
          <cell r="N109">
            <v>39</v>
          </cell>
        </row>
        <row r="110">
          <cell r="B110">
            <v>41202001</v>
          </cell>
          <cell r="C110" t="str">
            <v>Ingresos Tarifa Variable A</v>
          </cell>
          <cell r="D110">
            <v>-1230705.31</v>
          </cell>
          <cell r="E110" t="str">
            <v>Gasto Deducible / Ingreso Acumulable</v>
          </cell>
          <cell r="F110" t="str">
            <v>ACRES</v>
          </cell>
          <cell r="G110" t="str">
            <v>FTCAR</v>
          </cell>
          <cell r="H110">
            <v>214</v>
          </cell>
          <cell r="I110" t="str">
            <v>ARM</v>
          </cell>
          <cell r="J110">
            <v>40744</v>
          </cell>
          <cell r="K110" t="str">
            <v>2011/007</v>
          </cell>
          <cell r="L110" t="str">
            <v>F-29 PTA SUR TARIFA FIJA Y VARIABLE 1-23 ABR 11</v>
          </cell>
          <cell r="M110" t="str">
            <v>F-29 SUR T2 Y T3 1-23 ABR 11</v>
          </cell>
          <cell r="N110">
            <v>47</v>
          </cell>
        </row>
        <row r="111">
          <cell r="B111">
            <v>41202001</v>
          </cell>
          <cell r="C111" t="str">
            <v>Ingresos Tarifa Variable A</v>
          </cell>
          <cell r="D111">
            <v>-1751148.86</v>
          </cell>
          <cell r="E111" t="str">
            <v>Gasto Deducible / Ingreso Acumulable</v>
          </cell>
          <cell r="F111" t="str">
            <v>ACRES</v>
          </cell>
          <cell r="G111" t="str">
            <v>FTCAR</v>
          </cell>
          <cell r="H111">
            <v>226</v>
          </cell>
          <cell r="I111" t="str">
            <v>ARM</v>
          </cell>
          <cell r="J111">
            <v>40766</v>
          </cell>
          <cell r="K111" t="str">
            <v>2011/008</v>
          </cell>
          <cell r="L111" t="str">
            <v>F-F36 PTA NTE TARIFA FIJA Y VARIABLE JUL 11</v>
          </cell>
          <cell r="M111" t="str">
            <v>F-F36 NTE T2 Y T3 JUL 11</v>
          </cell>
          <cell r="N111">
            <v>21</v>
          </cell>
        </row>
        <row r="112">
          <cell r="B112">
            <v>41202001</v>
          </cell>
          <cell r="C112" t="str">
            <v>Ingresos Tarifa Variable A</v>
          </cell>
          <cell r="D112">
            <v>-1811333.48</v>
          </cell>
          <cell r="E112" t="str">
            <v>Gasto Deducible / Ingreso Acumulable</v>
          </cell>
          <cell r="F112" t="str">
            <v>ACRES</v>
          </cell>
          <cell r="G112" t="str">
            <v>FTCAR</v>
          </cell>
          <cell r="H112">
            <v>226</v>
          </cell>
          <cell r="I112" t="str">
            <v>ARM</v>
          </cell>
          <cell r="J112">
            <v>40766</v>
          </cell>
          <cell r="K112" t="str">
            <v>2011/008</v>
          </cell>
          <cell r="L112" t="str">
            <v>F-F37 PTA SUR TARIFA FIJA Y VARIABLE JUL 11</v>
          </cell>
          <cell r="M112" t="str">
            <v>F-F37 SUR T2 Y T3 JUL 11</v>
          </cell>
          <cell r="N112">
            <v>25</v>
          </cell>
        </row>
        <row r="113">
          <cell r="B113">
            <v>41202001</v>
          </cell>
          <cell r="C113" t="str">
            <v>Ingresos Tarifa Variable A</v>
          </cell>
          <cell r="D113">
            <v>-1819897.24</v>
          </cell>
          <cell r="E113" t="str">
            <v>Gasto Deducible / Ingreso Acumulable</v>
          </cell>
          <cell r="F113" t="str">
            <v>ACRES</v>
          </cell>
          <cell r="G113" t="str">
            <v>FTCAR</v>
          </cell>
          <cell r="H113">
            <v>238</v>
          </cell>
          <cell r="I113" t="str">
            <v>ARM</v>
          </cell>
          <cell r="J113">
            <v>40805</v>
          </cell>
          <cell r="K113" t="str">
            <v>2011/009</v>
          </cell>
          <cell r="L113" t="str">
            <v>F-F47 PTA NTE TARIFA FIJA Y VARIABLE AGO 11</v>
          </cell>
          <cell r="M113" t="str">
            <v>F-F47 NTE T2 Y T3 AGO 11</v>
          </cell>
          <cell r="N113">
            <v>54</v>
          </cell>
        </row>
        <row r="114">
          <cell r="B114">
            <v>41202001</v>
          </cell>
          <cell r="C114" t="str">
            <v>Ingresos Tarifa Variable A</v>
          </cell>
          <cell r="D114">
            <v>-1919788.69</v>
          </cell>
          <cell r="E114" t="str">
            <v>Gasto Deducible / Ingreso Acumulable</v>
          </cell>
          <cell r="F114" t="str">
            <v>ACRES</v>
          </cell>
          <cell r="G114" t="str">
            <v>FTCAR</v>
          </cell>
          <cell r="H114">
            <v>238</v>
          </cell>
          <cell r="I114" t="str">
            <v>ARM</v>
          </cell>
          <cell r="J114">
            <v>40805</v>
          </cell>
          <cell r="K114" t="str">
            <v>2011/009</v>
          </cell>
          <cell r="L114" t="str">
            <v>F-F48 PTA SUR TARIFA FIJA Y VARIABLE AGO 11</v>
          </cell>
          <cell r="M114" t="str">
            <v>F-F48 SUR T2 Y T3 AGO 11</v>
          </cell>
          <cell r="N114">
            <v>58</v>
          </cell>
        </row>
        <row r="115">
          <cell r="B115">
            <v>41202001</v>
          </cell>
          <cell r="C115" t="str">
            <v>Ingresos Tarifa Variable A</v>
          </cell>
          <cell r="D115">
            <v>-1916901.64</v>
          </cell>
          <cell r="E115" t="str">
            <v>Gasto Deducible / Ingreso Acumulable</v>
          </cell>
          <cell r="F115" t="str">
            <v>ACRES</v>
          </cell>
          <cell r="G115" t="str">
            <v>FTCAR</v>
          </cell>
          <cell r="H115">
            <v>142</v>
          </cell>
          <cell r="I115" t="str">
            <v>ARM</v>
          </cell>
          <cell r="J115">
            <v>40553</v>
          </cell>
          <cell r="K115" t="str">
            <v>2011/001</v>
          </cell>
          <cell r="L115" t="str">
            <v>F 899 PTA NTE TARIFA FIJA Y VARIABLE DIC 10</v>
          </cell>
          <cell r="M115" t="str">
            <v>F 899 NTE T2 Y T3 DIC 10</v>
          </cell>
          <cell r="N115">
            <v>9</v>
          </cell>
        </row>
        <row r="116">
          <cell r="B116">
            <v>41202001</v>
          </cell>
          <cell r="C116" t="str">
            <v>Ingresos Tarifa Variable A</v>
          </cell>
          <cell r="D116">
            <v>-1349985.15</v>
          </cell>
          <cell r="E116" t="str">
            <v>Gasto Deducible / Ingreso Acumulable</v>
          </cell>
          <cell r="F116" t="str">
            <v>ACRES</v>
          </cell>
          <cell r="G116" t="str">
            <v>FTCAR</v>
          </cell>
          <cell r="H116">
            <v>142</v>
          </cell>
          <cell r="I116" t="str">
            <v>ARM</v>
          </cell>
          <cell r="J116">
            <v>40553</v>
          </cell>
          <cell r="K116" t="str">
            <v>2011/001</v>
          </cell>
          <cell r="L116" t="str">
            <v>F 900 PTA SUR TARIFA FIJA Y VARIABLE DIC 10</v>
          </cell>
          <cell r="M116" t="str">
            <v>F 900 SUR T2 Y T3 DIC 10</v>
          </cell>
          <cell r="N116">
            <v>13</v>
          </cell>
        </row>
        <row r="117">
          <cell r="B117">
            <v>41202001</v>
          </cell>
          <cell r="C117" t="str">
            <v>Ingresos Tarifa Variable A</v>
          </cell>
          <cell r="D117">
            <v>-1001138.78</v>
          </cell>
          <cell r="E117" t="str">
            <v>Gasto Deducible / Ingreso Acumulable</v>
          </cell>
          <cell r="F117" t="str">
            <v>ACRES</v>
          </cell>
          <cell r="G117" t="str">
            <v>FTCAR</v>
          </cell>
          <cell r="H117">
            <v>151</v>
          </cell>
          <cell r="I117" t="str">
            <v>ARM</v>
          </cell>
          <cell r="J117">
            <v>40584</v>
          </cell>
          <cell r="K117" t="str">
            <v>2011/002</v>
          </cell>
          <cell r="L117" t="str">
            <v>F 903 PTA NTE TARIFA FIJA Y VARIABLE ENE 11</v>
          </cell>
          <cell r="M117" t="str">
            <v>F 903 NTE T2 Y T3 ENE 11</v>
          </cell>
          <cell r="N117">
            <v>9</v>
          </cell>
        </row>
        <row r="118">
          <cell r="B118">
            <v>41202001</v>
          </cell>
          <cell r="C118" t="str">
            <v>Ingresos Tarifa Variable A</v>
          </cell>
          <cell r="D118">
            <v>-571937.96</v>
          </cell>
          <cell r="E118" t="str">
            <v>Gasto Deducible / Ingreso Acumulable</v>
          </cell>
          <cell r="F118" t="str">
            <v>ACRES</v>
          </cell>
          <cell r="G118" t="str">
            <v>FTCAR</v>
          </cell>
          <cell r="H118">
            <v>151</v>
          </cell>
          <cell r="I118" t="str">
            <v>ARM</v>
          </cell>
          <cell r="J118">
            <v>40584</v>
          </cell>
          <cell r="K118" t="str">
            <v>2011/002</v>
          </cell>
          <cell r="L118" t="str">
            <v>F 904 PTA SUR TARIFA FIJA Y VARIABLE ENE 11</v>
          </cell>
          <cell r="M118" t="str">
            <v>F 904 SUR T2 Y T3 ENE 11</v>
          </cell>
          <cell r="N118">
            <v>13</v>
          </cell>
        </row>
        <row r="119">
          <cell r="B119">
            <v>41202001</v>
          </cell>
          <cell r="C119" t="str">
            <v>Ingresos Tarifa Variable A</v>
          </cell>
          <cell r="D119">
            <v>-1573076.74</v>
          </cell>
          <cell r="E119" t="str">
            <v>Provisiones de Ingresos no Acumulables</v>
          </cell>
          <cell r="F119" t="str">
            <v>ACRES</v>
          </cell>
          <cell r="G119" t="str">
            <v>PRCAR</v>
          </cell>
          <cell r="H119">
            <v>153</v>
          </cell>
          <cell r="I119" t="str">
            <v>ARM</v>
          </cell>
          <cell r="J119">
            <v>40602</v>
          </cell>
          <cell r="K119" t="str">
            <v>2011/002</v>
          </cell>
          <cell r="L119" t="str">
            <v>PROVISION INGRESOS  FEB 2011</v>
          </cell>
          <cell r="M119" t="str">
            <v>PROV ING  FEB 11</v>
          </cell>
          <cell r="N119">
            <v>50</v>
          </cell>
        </row>
        <row r="120">
          <cell r="B120">
            <v>41202001</v>
          </cell>
          <cell r="C120" t="str">
            <v>Ingresos Tarifa Variable A</v>
          </cell>
          <cell r="D120">
            <v>1573076.74</v>
          </cell>
          <cell r="E120" t="str">
            <v>Provisiones de Ingresos no Acumulables</v>
          </cell>
          <cell r="F120" t="str">
            <v>ACRES</v>
          </cell>
          <cell r="G120" t="str">
            <v>PRCAR</v>
          </cell>
          <cell r="H120">
            <v>165</v>
          </cell>
          <cell r="I120" t="str">
            <v>ARM</v>
          </cell>
          <cell r="J120">
            <v>40603</v>
          </cell>
          <cell r="K120" t="str">
            <v>2011/003</v>
          </cell>
          <cell r="L120" t="str">
            <v>CANCELACION PROVISION INGRESOS FEB 2011</v>
          </cell>
          <cell r="M120" t="str">
            <v>CANC PROV ING FEB</v>
          </cell>
          <cell r="N120">
            <v>12</v>
          </cell>
        </row>
        <row r="121">
          <cell r="B121">
            <v>41202001</v>
          </cell>
          <cell r="C121" t="str">
            <v>Ingresos Tarifa Variable A</v>
          </cell>
          <cell r="D121">
            <v>-3266886.79</v>
          </cell>
          <cell r="E121" t="str">
            <v>Provisiones de Ingresos no Acumulables</v>
          </cell>
          <cell r="F121" t="str">
            <v>ACRES</v>
          </cell>
          <cell r="G121" t="str">
            <v>PRCAR</v>
          </cell>
          <cell r="H121">
            <v>144</v>
          </cell>
          <cell r="I121" t="str">
            <v>ARM</v>
          </cell>
          <cell r="J121">
            <v>40574</v>
          </cell>
          <cell r="K121" t="str">
            <v>2011/001</v>
          </cell>
          <cell r="L121" t="str">
            <v>PROVISION INGRESOS  DIC 2010</v>
          </cell>
          <cell r="M121" t="str">
            <v>PROV ING  ENE 11</v>
          </cell>
          <cell r="N121">
            <v>74</v>
          </cell>
        </row>
        <row r="122">
          <cell r="B122">
            <v>41202001</v>
          </cell>
          <cell r="C122" t="str">
            <v>Ingresos Tarifa Variable A</v>
          </cell>
          <cell r="D122">
            <v>3266886.79</v>
          </cell>
          <cell r="E122" t="str">
            <v>Provisiones de Ingresos no Acumulables</v>
          </cell>
          <cell r="F122" t="str">
            <v>ACRES</v>
          </cell>
          <cell r="G122" t="str">
            <v>PRCAR</v>
          </cell>
          <cell r="H122">
            <v>153</v>
          </cell>
          <cell r="I122" t="str">
            <v>ARM</v>
          </cell>
          <cell r="J122">
            <v>40575</v>
          </cell>
          <cell r="K122" t="str">
            <v>2011/002</v>
          </cell>
          <cell r="L122" t="str">
            <v>CANCELACION PROVISION INGRESOS ENE 2011</v>
          </cell>
          <cell r="M122" t="str">
            <v>CANC PROV ING ENE</v>
          </cell>
          <cell r="N122">
            <v>6</v>
          </cell>
        </row>
        <row r="123">
          <cell r="B123">
            <v>41202001</v>
          </cell>
          <cell r="C123" t="str">
            <v>Ingresos Tarifa Variable A</v>
          </cell>
          <cell r="D123">
            <v>3109809.47</v>
          </cell>
          <cell r="E123" t="str">
            <v>Provisiones de Ingresos no Acumulables</v>
          </cell>
          <cell r="F123" t="str">
            <v>ACRES</v>
          </cell>
          <cell r="G123" t="str">
            <v>PRCAR</v>
          </cell>
          <cell r="H123">
            <v>144</v>
          </cell>
          <cell r="I123" t="str">
            <v>ARM</v>
          </cell>
          <cell r="J123">
            <v>40544</v>
          </cell>
          <cell r="K123" t="str">
            <v>2011/001</v>
          </cell>
          <cell r="L123" t="str">
            <v>CANCELACION PROVISION INGRESOS DIC 2010</v>
          </cell>
          <cell r="M123" t="str">
            <v>CANC PROV ING DIC</v>
          </cell>
          <cell r="N123">
            <v>8</v>
          </cell>
        </row>
        <row r="124">
          <cell r="B124">
            <v>41202001</v>
          </cell>
          <cell r="C124" t="str">
            <v>Ingresos Tarifa Variable A</v>
          </cell>
          <cell r="D124">
            <v>-3739685.93</v>
          </cell>
          <cell r="E124" t="str">
            <v>Provisiones de Ingresos no Acumulables</v>
          </cell>
          <cell r="F124" t="str">
            <v>ACRES</v>
          </cell>
          <cell r="G124" t="str">
            <v>PRCAR</v>
          </cell>
          <cell r="H124">
            <v>240</v>
          </cell>
          <cell r="I124" t="str">
            <v>ARM</v>
          </cell>
          <cell r="J124">
            <v>40816</v>
          </cell>
          <cell r="K124" t="str">
            <v>2011/009</v>
          </cell>
          <cell r="L124" t="str">
            <v>PROVISION INGRESOS  SEP 2011</v>
          </cell>
          <cell r="M124" t="str">
            <v>PROV ING  SEP 11</v>
          </cell>
          <cell r="N124">
            <v>44</v>
          </cell>
        </row>
        <row r="125">
          <cell r="B125">
            <v>41202001</v>
          </cell>
          <cell r="C125" t="str">
            <v>Ingresos Tarifa Variable A</v>
          </cell>
          <cell r="D125">
            <v>3739685.93</v>
          </cell>
          <cell r="E125" t="str">
            <v>Provisiones de Ingresos no Acumulables</v>
          </cell>
          <cell r="F125" t="str">
            <v>ACRES</v>
          </cell>
          <cell r="G125" t="str">
            <v>PRCAR</v>
          </cell>
          <cell r="H125">
            <v>261</v>
          </cell>
          <cell r="I125" t="str">
            <v>ARM</v>
          </cell>
          <cell r="J125">
            <v>40817</v>
          </cell>
          <cell r="K125" t="str">
            <v>2011/010</v>
          </cell>
          <cell r="L125" t="str">
            <v>CANCELACION PROVISION INGRESOS SEP 2011</v>
          </cell>
          <cell r="M125" t="str">
            <v>CANC PROV ING SEP</v>
          </cell>
          <cell r="N125">
            <v>3</v>
          </cell>
        </row>
        <row r="126">
          <cell r="B126">
            <v>41202001</v>
          </cell>
          <cell r="C126" t="str">
            <v>Ingresos Tarifa Variable A</v>
          </cell>
          <cell r="D126">
            <v>-3562482.34</v>
          </cell>
          <cell r="E126" t="str">
            <v>Provisiones de Ingresos no Acumulables</v>
          </cell>
          <cell r="F126" t="str">
            <v>ACRES</v>
          </cell>
          <cell r="G126" t="str">
            <v>PRCAR</v>
          </cell>
          <cell r="H126">
            <v>228</v>
          </cell>
          <cell r="I126" t="str">
            <v>ARM</v>
          </cell>
          <cell r="J126">
            <v>40786</v>
          </cell>
          <cell r="K126" t="str">
            <v>2011/008</v>
          </cell>
          <cell r="L126" t="str">
            <v>PROVISION INGRESOS  AGO 2011</v>
          </cell>
          <cell r="M126" t="str">
            <v>PROV ING  AGO 11</v>
          </cell>
          <cell r="N126">
            <v>78</v>
          </cell>
        </row>
        <row r="127">
          <cell r="B127">
            <v>41202001</v>
          </cell>
          <cell r="C127" t="str">
            <v>Ingresos Tarifa Variable A</v>
          </cell>
          <cell r="D127">
            <v>3562482.34</v>
          </cell>
          <cell r="E127" t="str">
            <v>Provisiones de Ingresos no Acumulables</v>
          </cell>
          <cell r="F127" t="str">
            <v>ACRES</v>
          </cell>
          <cell r="G127" t="str">
            <v>PRCAR</v>
          </cell>
          <cell r="H127">
            <v>240</v>
          </cell>
          <cell r="I127" t="str">
            <v>ARM</v>
          </cell>
          <cell r="J127">
            <v>40787</v>
          </cell>
          <cell r="K127" t="str">
            <v>2011/009</v>
          </cell>
          <cell r="L127" t="str">
            <v>CANCELACION PROVISION INGRESOS AGO 2011</v>
          </cell>
          <cell r="M127" t="str">
            <v>CANC PROV ING AGO</v>
          </cell>
          <cell r="N127">
            <v>12</v>
          </cell>
        </row>
        <row r="128">
          <cell r="B128">
            <v>41202001</v>
          </cell>
          <cell r="C128" t="str">
            <v>Ingresos Tarifa Variable A</v>
          </cell>
          <cell r="D128">
            <v>-3438433.43</v>
          </cell>
          <cell r="E128" t="str">
            <v>Provisiones de Ingresos no Acumulables</v>
          </cell>
          <cell r="F128" t="str">
            <v>ACRES</v>
          </cell>
          <cell r="G128" t="str">
            <v>PRCAR</v>
          </cell>
          <cell r="H128">
            <v>216</v>
          </cell>
          <cell r="I128" t="str">
            <v>ARM</v>
          </cell>
          <cell r="J128">
            <v>40755</v>
          </cell>
          <cell r="K128" t="str">
            <v>2011/007</v>
          </cell>
          <cell r="L128" t="str">
            <v>PROVISION INGRESOS  JUL 2011</v>
          </cell>
          <cell r="M128" t="str">
            <v>PROV ING  JUL 11</v>
          </cell>
          <cell r="N128">
            <v>89</v>
          </cell>
        </row>
        <row r="129">
          <cell r="B129">
            <v>41202001</v>
          </cell>
          <cell r="C129" t="str">
            <v>Ingresos Tarifa Variable A</v>
          </cell>
          <cell r="D129">
            <v>3438433.43</v>
          </cell>
          <cell r="E129" t="str">
            <v>Provisiones de Ingresos no Acumulables</v>
          </cell>
          <cell r="F129" t="str">
            <v>ACRES</v>
          </cell>
          <cell r="G129" t="str">
            <v>PRCAR</v>
          </cell>
          <cell r="H129">
            <v>228</v>
          </cell>
          <cell r="I129" t="str">
            <v>ARM</v>
          </cell>
          <cell r="J129">
            <v>40756</v>
          </cell>
          <cell r="K129" t="str">
            <v>2011/008</v>
          </cell>
          <cell r="L129" t="str">
            <v>CANCELACION PROVISION INGRESOS JUL 2011</v>
          </cell>
          <cell r="M129" t="str">
            <v>CANC PROV ING JUL</v>
          </cell>
          <cell r="N129">
            <v>6</v>
          </cell>
        </row>
        <row r="130">
          <cell r="B130">
            <v>41202001</v>
          </cell>
          <cell r="C130" t="str">
            <v>Ingresos Tarifa Variable A</v>
          </cell>
          <cell r="D130">
            <v>-7309449</v>
          </cell>
          <cell r="E130" t="str">
            <v>Provisiones de Ingresos no Acumulables</v>
          </cell>
          <cell r="F130" t="str">
            <v>ACRES</v>
          </cell>
          <cell r="G130" t="str">
            <v>PRCAR</v>
          </cell>
          <cell r="H130">
            <v>216</v>
          </cell>
          <cell r="I130" t="str">
            <v>ARM</v>
          </cell>
          <cell r="J130">
            <v>40725</v>
          </cell>
          <cell r="K130" t="str">
            <v>2011/007</v>
          </cell>
          <cell r="L130" t="str">
            <v>CANCELACION PROVISION INGRESOS JUN 2011</v>
          </cell>
          <cell r="M130" t="str">
            <v>CANC PROV ING JUN</v>
          </cell>
          <cell r="N130">
            <v>17</v>
          </cell>
        </row>
        <row r="131">
          <cell r="B131">
            <v>41202001</v>
          </cell>
          <cell r="C131" t="str">
            <v>Ingresos Tarifa Variable A</v>
          </cell>
          <cell r="D131">
            <v>14618898</v>
          </cell>
          <cell r="E131" t="str">
            <v>Provisiones de Ingresos no Acumulables</v>
          </cell>
          <cell r="F131" t="str">
            <v>ACRES</v>
          </cell>
          <cell r="G131" t="str">
            <v>PRCAR</v>
          </cell>
          <cell r="H131">
            <v>216</v>
          </cell>
          <cell r="I131" t="str">
            <v>ARM</v>
          </cell>
          <cell r="J131">
            <v>40725</v>
          </cell>
          <cell r="K131" t="str">
            <v>2011/007</v>
          </cell>
          <cell r="L131" t="str">
            <v>CORREC POL 184901</v>
          </cell>
          <cell r="M131" t="str">
            <v>CORREC POL 184901</v>
          </cell>
          <cell r="N131">
            <v>52</v>
          </cell>
        </row>
        <row r="132">
          <cell r="B132">
            <v>41202001</v>
          </cell>
          <cell r="C132" t="str">
            <v>Ingresos Tarifa Variable A</v>
          </cell>
          <cell r="D132">
            <v>-2716569.78</v>
          </cell>
          <cell r="E132" t="str">
            <v>Provisiones de Ingresos no Acumulables</v>
          </cell>
          <cell r="F132" t="str">
            <v>ACRES</v>
          </cell>
          <cell r="G132" t="str">
            <v>PRCAR</v>
          </cell>
          <cell r="H132">
            <v>190</v>
          </cell>
          <cell r="I132" t="str">
            <v>ARM</v>
          </cell>
          <cell r="J132">
            <v>40694</v>
          </cell>
          <cell r="K132" t="str">
            <v>2011/005</v>
          </cell>
          <cell r="L132" t="str">
            <v>PROVISION INGRESOS  MAY 2011</v>
          </cell>
          <cell r="M132" t="str">
            <v>PROV ING  MAY 11</v>
          </cell>
          <cell r="N132">
            <v>61</v>
          </cell>
        </row>
        <row r="133">
          <cell r="B133">
            <v>41202001</v>
          </cell>
          <cell r="C133" t="str">
            <v>Ingresos Tarifa Variable A</v>
          </cell>
          <cell r="D133">
            <v>2716569.78</v>
          </cell>
          <cell r="E133" t="str">
            <v>Provisiones de Ingresos no Acumulables</v>
          </cell>
          <cell r="F133" t="str">
            <v>ACRES</v>
          </cell>
          <cell r="G133" t="str">
            <v>PRCAR</v>
          </cell>
          <cell r="H133">
            <v>203</v>
          </cell>
          <cell r="I133" t="str">
            <v>ARM</v>
          </cell>
          <cell r="J133">
            <v>40695</v>
          </cell>
          <cell r="K133" t="str">
            <v>2011/006</v>
          </cell>
          <cell r="L133" t="str">
            <v>CANCELACION PROVISION INGRESOS MAY 2011</v>
          </cell>
          <cell r="M133" t="str">
            <v>CANC PROV ING MAY</v>
          </cell>
          <cell r="N133">
            <v>11</v>
          </cell>
        </row>
        <row r="134">
          <cell r="B134">
            <v>41202001</v>
          </cell>
          <cell r="C134" t="str">
            <v>Ingresos Tarifa Variable A</v>
          </cell>
          <cell r="D134">
            <v>-7309449</v>
          </cell>
          <cell r="E134" t="str">
            <v>Provisiones de Ingresos no Acumulables</v>
          </cell>
          <cell r="F134" t="str">
            <v>ACRES</v>
          </cell>
          <cell r="G134" t="str">
            <v>PRCAR</v>
          </cell>
          <cell r="H134">
            <v>203</v>
          </cell>
          <cell r="I134" t="str">
            <v>ARM</v>
          </cell>
          <cell r="J134">
            <v>40724</v>
          </cell>
          <cell r="K134" t="str">
            <v>2011/006</v>
          </cell>
          <cell r="L134" t="str">
            <v>PROVISION INGRESOS  JUN 2011</v>
          </cell>
          <cell r="M134" t="str">
            <v>PROV ING  JUN 11</v>
          </cell>
          <cell r="N134">
            <v>91</v>
          </cell>
        </row>
        <row r="135">
          <cell r="B135">
            <v>41202001</v>
          </cell>
          <cell r="C135" t="str">
            <v>Ingresos Tarifa Variable A</v>
          </cell>
          <cell r="D135">
            <v>-3243144.7</v>
          </cell>
          <cell r="E135" t="str">
            <v>Provisiones de Ingresos no Acumulables</v>
          </cell>
          <cell r="F135" t="str">
            <v>ACRES</v>
          </cell>
          <cell r="G135" t="str">
            <v>PRCAR</v>
          </cell>
          <cell r="H135">
            <v>177</v>
          </cell>
          <cell r="I135" t="str">
            <v>ARM</v>
          </cell>
          <cell r="J135">
            <v>40663</v>
          </cell>
          <cell r="K135" t="str">
            <v>2011/004</v>
          </cell>
          <cell r="L135" t="str">
            <v>PROVISION INGRESOS  ABR 2011</v>
          </cell>
          <cell r="M135" t="str">
            <v>PROV ING  ABR 11</v>
          </cell>
          <cell r="N135">
            <v>76</v>
          </cell>
        </row>
        <row r="136">
          <cell r="B136">
            <v>41202001</v>
          </cell>
          <cell r="C136" t="str">
            <v>Ingresos Tarifa Variable A</v>
          </cell>
          <cell r="D136">
            <v>3243144.7</v>
          </cell>
          <cell r="E136" t="str">
            <v>Provisiones de Ingresos no Acumulables</v>
          </cell>
          <cell r="F136" t="str">
            <v>ACRES</v>
          </cell>
          <cell r="G136" t="str">
            <v>PRCAR</v>
          </cell>
          <cell r="H136">
            <v>190</v>
          </cell>
          <cell r="I136" t="str">
            <v>ARM</v>
          </cell>
          <cell r="J136">
            <v>40664</v>
          </cell>
          <cell r="K136" t="str">
            <v>2011/005</v>
          </cell>
          <cell r="L136" t="str">
            <v>CANCELACION PROVISION INGRESOS ABR 2011</v>
          </cell>
          <cell r="M136" t="str">
            <v>CANC PROV ING ABR</v>
          </cell>
          <cell r="N136">
            <v>8</v>
          </cell>
        </row>
        <row r="137">
          <cell r="B137">
            <v>41202001</v>
          </cell>
          <cell r="C137" t="str">
            <v>Ingresos Tarifa Variable A</v>
          </cell>
          <cell r="D137">
            <v>-1874929.12</v>
          </cell>
          <cell r="E137" t="str">
            <v>Provisiones de Ingresos no Acumulables</v>
          </cell>
          <cell r="F137" t="str">
            <v>ACRES</v>
          </cell>
          <cell r="G137" t="str">
            <v>PRCAR</v>
          </cell>
          <cell r="H137">
            <v>165</v>
          </cell>
          <cell r="I137" t="str">
            <v>ARM</v>
          </cell>
          <cell r="J137">
            <v>40633</v>
          </cell>
          <cell r="K137" t="str">
            <v>2011/003</v>
          </cell>
          <cell r="L137" t="str">
            <v>PROVISION INGRESOS  MAR 2011</v>
          </cell>
          <cell r="M137" t="str">
            <v>PROV ING  MAR 11</v>
          </cell>
          <cell r="N137">
            <v>82</v>
          </cell>
        </row>
        <row r="138">
          <cell r="B138">
            <v>41202001</v>
          </cell>
          <cell r="C138" t="str">
            <v>Ingresos Tarifa Variable A</v>
          </cell>
          <cell r="D138">
            <v>1874929.12</v>
          </cell>
          <cell r="E138" t="str">
            <v>Provisiones de Ingresos no Acumulables</v>
          </cell>
          <cell r="F138" t="str">
            <v>ACRES</v>
          </cell>
          <cell r="G138" t="str">
            <v>PRCAR</v>
          </cell>
          <cell r="H138">
            <v>177</v>
          </cell>
          <cell r="I138" t="str">
            <v>ARM</v>
          </cell>
          <cell r="J138">
            <v>40634</v>
          </cell>
          <cell r="K138" t="str">
            <v>2011/004</v>
          </cell>
          <cell r="L138" t="str">
            <v>CANCELACION PROVISION INGRESOS MAR 2011</v>
          </cell>
          <cell r="M138" t="str">
            <v>CANC PROV ING MAR</v>
          </cell>
          <cell r="N138">
            <v>10</v>
          </cell>
        </row>
        <row r="139">
          <cell r="B139">
            <v>41202001</v>
          </cell>
          <cell r="C139" t="str">
            <v>Ingresos Tarifa Variable A</v>
          </cell>
          <cell r="D139">
            <v>-3947590.06</v>
          </cell>
          <cell r="E139" t="str">
            <v>Provisiones de Ingresos no Acumulables</v>
          </cell>
          <cell r="F139" t="str">
            <v>ACRES</v>
          </cell>
          <cell r="G139" t="str">
            <v>PRCAR</v>
          </cell>
          <cell r="H139">
            <v>409</v>
          </cell>
          <cell r="I139" t="str">
            <v>ARM</v>
          </cell>
          <cell r="J139">
            <v>40908</v>
          </cell>
          <cell r="K139" t="str">
            <v>2011/012</v>
          </cell>
          <cell r="L139" t="str">
            <v>PROVISION INGRESOS  DIC 2011</v>
          </cell>
          <cell r="M139" t="str">
            <v>PROV ING  DIC 11</v>
          </cell>
          <cell r="N139">
            <v>3</v>
          </cell>
        </row>
        <row r="140">
          <cell r="B140">
            <v>41202001</v>
          </cell>
          <cell r="C140" t="str">
            <v>Ingresos Tarifa Variable A</v>
          </cell>
          <cell r="D140">
            <v>-3726696.43</v>
          </cell>
          <cell r="E140" t="str">
            <v>Provisiones de Ingresos no Acumulables</v>
          </cell>
          <cell r="F140" t="str">
            <v>ACRES</v>
          </cell>
          <cell r="G140" t="str">
            <v>PRCAR</v>
          </cell>
          <cell r="H140">
            <v>335</v>
          </cell>
          <cell r="I140" t="str">
            <v>ARM</v>
          </cell>
          <cell r="J140">
            <v>40877</v>
          </cell>
          <cell r="K140" t="str">
            <v>2011/011</v>
          </cell>
          <cell r="L140" t="str">
            <v>PROVISION INGRESOS  NOV 2011</v>
          </cell>
          <cell r="M140" t="str">
            <v>PROV ING  NOV 11</v>
          </cell>
          <cell r="N140">
            <v>3</v>
          </cell>
        </row>
        <row r="141">
          <cell r="B141">
            <v>41202001</v>
          </cell>
          <cell r="C141" t="str">
            <v>Ingresos Tarifa Variable A</v>
          </cell>
          <cell r="D141">
            <v>3726696.43</v>
          </cell>
          <cell r="E141" t="str">
            <v>Provisiones de Ingresos no Acumulables</v>
          </cell>
          <cell r="F141" t="str">
            <v>ACRES</v>
          </cell>
          <cell r="G141" t="str">
            <v>PRCAR</v>
          </cell>
          <cell r="H141">
            <v>404</v>
          </cell>
          <cell r="I141" t="str">
            <v>ARM</v>
          </cell>
          <cell r="J141">
            <v>40878</v>
          </cell>
          <cell r="K141" t="str">
            <v>2011/012</v>
          </cell>
          <cell r="L141" t="str">
            <v>CANCELACION PROVISION INGRESOS NOV 2011</v>
          </cell>
          <cell r="M141" t="str">
            <v>CANC PROV ING NOV</v>
          </cell>
          <cell r="N141">
            <v>3</v>
          </cell>
        </row>
        <row r="142">
          <cell r="B142">
            <v>41202001</v>
          </cell>
          <cell r="C142" t="str">
            <v>Ingresos Tarifa Variable A</v>
          </cell>
          <cell r="D142">
            <v>-3577480.71</v>
          </cell>
          <cell r="E142" t="str">
            <v>Provisiones de Ingresos no Acumulables</v>
          </cell>
          <cell r="F142" t="str">
            <v>ACRES</v>
          </cell>
          <cell r="G142" t="str">
            <v>PRCAR</v>
          </cell>
          <cell r="H142">
            <v>266</v>
          </cell>
          <cell r="I142" t="str">
            <v>ARM</v>
          </cell>
          <cell r="J142">
            <v>40847</v>
          </cell>
          <cell r="K142" t="str">
            <v>2011/010</v>
          </cell>
          <cell r="L142" t="str">
            <v>PROVISION INGRESOS  OCT 2011</v>
          </cell>
          <cell r="M142" t="str">
            <v>PROV ING  OCT 11</v>
          </cell>
          <cell r="N142">
            <v>3</v>
          </cell>
        </row>
        <row r="143">
          <cell r="B143">
            <v>41202001</v>
          </cell>
          <cell r="C143" t="str">
            <v>Ingresos Tarifa Variable A</v>
          </cell>
          <cell r="D143">
            <v>3577480.71</v>
          </cell>
          <cell r="E143" t="str">
            <v>Provisiones de Ingresos no Acumulables</v>
          </cell>
          <cell r="F143" t="str">
            <v>ACRES</v>
          </cell>
          <cell r="G143" t="str">
            <v>PRCAR</v>
          </cell>
          <cell r="H143">
            <v>330</v>
          </cell>
          <cell r="I143" t="str">
            <v>ARM</v>
          </cell>
          <cell r="J143">
            <v>40848</v>
          </cell>
          <cell r="K143" t="str">
            <v>2011/011</v>
          </cell>
          <cell r="L143" t="str">
            <v>CANCELACION PROVISION INGRESOS OCT 2011</v>
          </cell>
          <cell r="M143" t="str">
            <v>CANC PROV ING OCT</v>
          </cell>
          <cell r="N143">
            <v>3</v>
          </cell>
        </row>
        <row r="144">
          <cell r="B144" t="str">
            <v>Subtotal</v>
          </cell>
          <cell r="D144">
            <v>-40479455.709999993</v>
          </cell>
        </row>
        <row r="145">
          <cell r="B145">
            <v>4130</v>
          </cell>
          <cell r="C145" t="str">
            <v>INGRESOS POR FINANCIACION</v>
          </cell>
          <cell r="D145" t="str">
            <v/>
          </cell>
        </row>
        <row r="146">
          <cell r="B146">
            <v>41301</v>
          </cell>
          <cell r="C146" t="str">
            <v>INGRESOS TARIFA INVERSION</v>
          </cell>
          <cell r="D146" t="str">
            <v/>
          </cell>
          <cell r="E146" t="str">
            <v/>
          </cell>
        </row>
        <row r="147">
          <cell r="B147">
            <v>41301001</v>
          </cell>
          <cell r="C147" t="str">
            <v>Ingresos Tarifa Inversion</v>
          </cell>
          <cell r="D147">
            <v>-2548787.75</v>
          </cell>
          <cell r="E147" t="str">
            <v>Gasto Deducible / Ingreso Acumulable</v>
          </cell>
          <cell r="F147" t="str">
            <v>ACRES</v>
          </cell>
          <cell r="G147" t="str">
            <v>FTCAR</v>
          </cell>
          <cell r="H147">
            <v>142</v>
          </cell>
          <cell r="I147" t="str">
            <v>ARM</v>
          </cell>
          <cell r="J147">
            <v>40546</v>
          </cell>
          <cell r="K147" t="str">
            <v>2011/001</v>
          </cell>
          <cell r="L147" t="str">
            <v>F 897 PTA NTE TARIFA DE INVERSION DIC 10</v>
          </cell>
          <cell r="M147" t="str">
            <v>F 897 NTE TI DIC 10</v>
          </cell>
          <cell r="N147">
            <v>2</v>
          </cell>
        </row>
        <row r="148">
          <cell r="B148">
            <v>41301001</v>
          </cell>
          <cell r="C148" t="str">
            <v>Ingresos Tarifa Inversion</v>
          </cell>
          <cell r="D148">
            <v>-1673184.88</v>
          </cell>
          <cell r="E148" t="str">
            <v>Gasto Deducible / Ingreso Acumulable</v>
          </cell>
          <cell r="F148" t="str">
            <v>ACRES</v>
          </cell>
          <cell r="G148" t="str">
            <v>FTCAR</v>
          </cell>
          <cell r="H148">
            <v>142</v>
          </cell>
          <cell r="I148" t="str">
            <v>ARM</v>
          </cell>
          <cell r="J148">
            <v>40546</v>
          </cell>
          <cell r="K148" t="str">
            <v>2011/001</v>
          </cell>
          <cell r="L148" t="str">
            <v>F 898 PTA SUR TARIFA DE INVERSION DIC 0</v>
          </cell>
          <cell r="M148" t="str">
            <v>F 898 SUR TI DIC 0</v>
          </cell>
          <cell r="N148">
            <v>5</v>
          </cell>
        </row>
        <row r="149">
          <cell r="B149">
            <v>41301001</v>
          </cell>
          <cell r="C149" t="str">
            <v>Ingresos Tarifa Inversion</v>
          </cell>
          <cell r="D149">
            <v>-2553740</v>
          </cell>
          <cell r="E149" t="str">
            <v>Gasto Deducible / Ingreso Acumulable</v>
          </cell>
          <cell r="F149" t="str">
            <v>ACRES</v>
          </cell>
          <cell r="G149" t="str">
            <v>FTCAR</v>
          </cell>
          <cell r="H149">
            <v>151</v>
          </cell>
          <cell r="I149" t="str">
            <v>ARM</v>
          </cell>
          <cell r="J149">
            <v>40576</v>
          </cell>
          <cell r="K149" t="str">
            <v>2011/002</v>
          </cell>
          <cell r="L149" t="str">
            <v>F 901 PTA NTE TARIFA DE INVERSION ENE 11</v>
          </cell>
          <cell r="M149" t="str">
            <v>F 901 NTE TI ENE 11</v>
          </cell>
          <cell r="N149">
            <v>2</v>
          </cell>
        </row>
        <row r="150">
          <cell r="B150">
            <v>41301001</v>
          </cell>
          <cell r="C150" t="str">
            <v>Ingresos Tarifa Inversion</v>
          </cell>
          <cell r="D150">
            <v>-1676435.84</v>
          </cell>
          <cell r="E150" t="str">
            <v>Gasto Deducible / Ingreso Acumulable</v>
          </cell>
          <cell r="F150" t="str">
            <v>ACRES</v>
          </cell>
          <cell r="G150" t="str">
            <v>FTCAR</v>
          </cell>
          <cell r="H150">
            <v>151</v>
          </cell>
          <cell r="I150" t="str">
            <v>ARM</v>
          </cell>
          <cell r="J150">
            <v>40576</v>
          </cell>
          <cell r="K150" t="str">
            <v>2011/002</v>
          </cell>
          <cell r="L150" t="str">
            <v>F 902 PTA SUR TARIFA DE INVERSION ENE 11</v>
          </cell>
          <cell r="M150" t="str">
            <v>F 902 SUR TI ENE 11</v>
          </cell>
          <cell r="N150">
            <v>5</v>
          </cell>
        </row>
        <row r="151">
          <cell r="B151">
            <v>41301001</v>
          </cell>
          <cell r="C151" t="str">
            <v>Ingresos Tarifa Inversion</v>
          </cell>
          <cell r="D151">
            <v>-1684466.24</v>
          </cell>
          <cell r="E151" t="str">
            <v>Gasto Deducible / Ingreso Acumulable</v>
          </cell>
          <cell r="F151" t="str">
            <v>ACRES</v>
          </cell>
          <cell r="G151" t="str">
            <v>FTCAR</v>
          </cell>
          <cell r="H151">
            <v>163</v>
          </cell>
          <cell r="I151" t="str">
            <v>ARM</v>
          </cell>
          <cell r="J151">
            <v>40603</v>
          </cell>
          <cell r="K151" t="str">
            <v>2011/003</v>
          </cell>
          <cell r="L151" t="str">
            <v>F 906 PTA SUR TARIFA DE INVERSION FEB 11</v>
          </cell>
          <cell r="M151" t="str">
            <v>F 906 SUR TI FEB 11</v>
          </cell>
          <cell r="N151">
            <v>5</v>
          </cell>
        </row>
        <row r="152">
          <cell r="B152">
            <v>41301001</v>
          </cell>
          <cell r="C152" t="str">
            <v>Ingresos Tarifa Inversion</v>
          </cell>
          <cell r="D152">
            <v>-2565972.81</v>
          </cell>
          <cell r="E152" t="str">
            <v>Gasto Deducible / Ingreso Acumulable</v>
          </cell>
          <cell r="F152" t="str">
            <v>ACRES</v>
          </cell>
          <cell r="G152" t="str">
            <v>FTCAR</v>
          </cell>
          <cell r="H152">
            <v>163</v>
          </cell>
          <cell r="I152" t="str">
            <v>ARM</v>
          </cell>
          <cell r="J152">
            <v>40605</v>
          </cell>
          <cell r="K152" t="str">
            <v>2011/003</v>
          </cell>
          <cell r="L152" t="str">
            <v>F 905 PTA NTE TARIFA DE INVERSION FEB 11</v>
          </cell>
          <cell r="M152" t="str">
            <v>F 905 NTE TI FEB 11</v>
          </cell>
          <cell r="N152">
            <v>2</v>
          </cell>
        </row>
        <row r="153">
          <cell r="B153">
            <v>41301001</v>
          </cell>
          <cell r="C153" t="str">
            <v>Ingresos Tarifa Inversion</v>
          </cell>
          <cell r="D153">
            <v>-90350.399999999994</v>
          </cell>
          <cell r="E153" t="str">
            <v>Gasto Deducible / Ingreso Acumulable</v>
          </cell>
          <cell r="F153" t="str">
            <v>ACRES</v>
          </cell>
          <cell r="G153" t="str">
            <v>FTCAR</v>
          </cell>
          <cell r="H153">
            <v>201</v>
          </cell>
          <cell r="I153" t="str">
            <v>ARM</v>
          </cell>
          <cell r="J153">
            <v>40695</v>
          </cell>
          <cell r="K153" t="str">
            <v>2011/006</v>
          </cell>
          <cell r="L153" t="str">
            <v>F-F1 CAR6 PTA NTE TARIFA DE INVERSION ABR 11</v>
          </cell>
          <cell r="M153" t="str">
            <v>F-F1 CAR6 NTE TI ABR 11</v>
          </cell>
          <cell r="N153">
            <v>2</v>
          </cell>
        </row>
        <row r="154">
          <cell r="B154">
            <v>41301001</v>
          </cell>
          <cell r="C154" t="str">
            <v>Ingresos Tarifa Inversion</v>
          </cell>
          <cell r="D154">
            <v>-59311.7</v>
          </cell>
          <cell r="E154" t="str">
            <v>Gasto Deducible / Ingreso Acumulable</v>
          </cell>
          <cell r="F154" t="str">
            <v>ACRES</v>
          </cell>
          <cell r="G154" t="str">
            <v>FTCAR</v>
          </cell>
          <cell r="H154">
            <v>201</v>
          </cell>
          <cell r="I154" t="str">
            <v>ARM</v>
          </cell>
          <cell r="J154">
            <v>40695</v>
          </cell>
          <cell r="K154" t="str">
            <v>2011/006</v>
          </cell>
          <cell r="L154" t="str">
            <v>F-F2 CAR PTA SUR TARIFA DE INVERSION ABR 11</v>
          </cell>
          <cell r="M154" t="str">
            <v>F-F2 CAR SUR TI ABR 11</v>
          </cell>
          <cell r="N154">
            <v>5</v>
          </cell>
        </row>
        <row r="155">
          <cell r="B155">
            <v>41301001</v>
          </cell>
          <cell r="C155" t="str">
            <v>Ingresos Tarifa Inversion</v>
          </cell>
          <cell r="D155">
            <v>-462985.23</v>
          </cell>
          <cell r="E155" t="str">
            <v>Gasto Deducible / Ingreso Acumulable</v>
          </cell>
          <cell r="F155" t="str">
            <v>ACRES</v>
          </cell>
          <cell r="G155" t="str">
            <v>FTCAR</v>
          </cell>
          <cell r="H155">
            <v>201</v>
          </cell>
          <cell r="I155" t="str">
            <v>ARM</v>
          </cell>
          <cell r="J155">
            <v>40695</v>
          </cell>
          <cell r="K155" t="str">
            <v>2011/006</v>
          </cell>
          <cell r="L155" t="str">
            <v>F-F3 CAR6 PTA NTE TARIFA DE INVERSION MAY 11</v>
          </cell>
          <cell r="M155" t="str">
            <v>F-F3 CAR6 NTE TI MAY 11</v>
          </cell>
          <cell r="N155">
            <v>8</v>
          </cell>
        </row>
        <row r="156">
          <cell r="B156">
            <v>41301001</v>
          </cell>
          <cell r="C156" t="str">
            <v>Ingresos Tarifa Inversion</v>
          </cell>
          <cell r="D156">
            <v>-303932.7</v>
          </cell>
          <cell r="E156" t="str">
            <v>Gasto Deducible / Ingreso Acumulable</v>
          </cell>
          <cell r="F156" t="str">
            <v>ACRES</v>
          </cell>
          <cell r="G156" t="str">
            <v>FTCAR</v>
          </cell>
          <cell r="H156">
            <v>201</v>
          </cell>
          <cell r="I156" t="str">
            <v>ARM</v>
          </cell>
          <cell r="J156">
            <v>40695</v>
          </cell>
          <cell r="K156" t="str">
            <v>2011/006</v>
          </cell>
          <cell r="L156" t="str">
            <v>F-F4 CAR PTA SUR TARIFA DE INVERSION MAY 11</v>
          </cell>
          <cell r="M156" t="str">
            <v>F-F4 CAR SUR TI MAY 11</v>
          </cell>
          <cell r="N156">
            <v>11</v>
          </cell>
        </row>
        <row r="157">
          <cell r="B157">
            <v>41301001</v>
          </cell>
          <cell r="C157" t="str">
            <v>Ingresos Tarifa Inversion</v>
          </cell>
          <cell r="D157">
            <v>-459549.21</v>
          </cell>
          <cell r="E157" t="str">
            <v>Gasto Deducible / Ingreso Acumulable</v>
          </cell>
          <cell r="F157" t="str">
            <v>ACRES</v>
          </cell>
          <cell r="G157" t="str">
            <v>FTCAR</v>
          </cell>
          <cell r="H157">
            <v>214</v>
          </cell>
          <cell r="I157" t="str">
            <v>ARM</v>
          </cell>
          <cell r="J157">
            <v>40731</v>
          </cell>
          <cell r="K157" t="str">
            <v>2011/007</v>
          </cell>
          <cell r="L157" t="str">
            <v>F-F5 CAR PTA NTE TARIFA DE INVERSION JUN 11</v>
          </cell>
          <cell r="M157" t="str">
            <v>F-F5 CAR NTE TI JUN 11</v>
          </cell>
          <cell r="N157">
            <v>56</v>
          </cell>
        </row>
        <row r="158">
          <cell r="B158">
            <v>41301001</v>
          </cell>
          <cell r="C158" t="str">
            <v>Ingresos Tarifa Inversion</v>
          </cell>
          <cell r="D158">
            <v>-301677.08</v>
          </cell>
          <cell r="E158" t="str">
            <v>Gasto Deducible / Ingreso Acumulable</v>
          </cell>
          <cell r="F158" t="str">
            <v>ACRES</v>
          </cell>
          <cell r="G158" t="str">
            <v>FTCAR</v>
          </cell>
          <cell r="H158">
            <v>214</v>
          </cell>
          <cell r="I158" t="str">
            <v>ARM</v>
          </cell>
          <cell r="J158">
            <v>40731</v>
          </cell>
          <cell r="K158" t="str">
            <v>2011/007</v>
          </cell>
          <cell r="L158" t="str">
            <v>F-F6 CAR PTA SUR TARIFA DE INVERSION JUN 11</v>
          </cell>
          <cell r="M158" t="str">
            <v>F-F6 CAR SUR TI JUN 11</v>
          </cell>
          <cell r="N158">
            <v>59</v>
          </cell>
        </row>
        <row r="159">
          <cell r="B159">
            <v>41301001</v>
          </cell>
          <cell r="C159" t="str">
            <v>Ingresos Tarifa Inversion</v>
          </cell>
          <cell r="D159">
            <v>3413.05</v>
          </cell>
          <cell r="E159" t="str">
            <v>Gasto Deducible / Ingreso Acumulable</v>
          </cell>
          <cell r="F159" t="str">
            <v>ACRES</v>
          </cell>
          <cell r="G159" t="str">
            <v>FTCAR</v>
          </cell>
          <cell r="H159">
            <v>214</v>
          </cell>
          <cell r="I159" t="str">
            <v>ARM</v>
          </cell>
          <cell r="J159">
            <v>40731</v>
          </cell>
          <cell r="K159" t="str">
            <v>2011/007</v>
          </cell>
          <cell r="L159" t="str">
            <v>NCR-1 S/F-5 CAR PTA NTE TARIFA DE INVERSION JUN 11</v>
          </cell>
          <cell r="M159" t="str">
            <v>NCR-1 S/F-5 CAR NTE TI JUN 11</v>
          </cell>
          <cell r="N159">
            <v>62</v>
          </cell>
        </row>
        <row r="160">
          <cell r="B160">
            <v>41301001</v>
          </cell>
          <cell r="C160" t="str">
            <v>Ingresos Tarifa Inversion</v>
          </cell>
          <cell r="D160">
            <v>2240.54</v>
          </cell>
          <cell r="E160" t="str">
            <v>Gasto Deducible / Ingreso Acumulable</v>
          </cell>
          <cell r="F160" t="str">
            <v>ACRES</v>
          </cell>
          <cell r="G160" t="str">
            <v>FTCAR</v>
          </cell>
          <cell r="H160">
            <v>214</v>
          </cell>
          <cell r="I160" t="str">
            <v>ARM</v>
          </cell>
          <cell r="J160">
            <v>40731</v>
          </cell>
          <cell r="K160" t="str">
            <v>2011/007</v>
          </cell>
          <cell r="L160" t="str">
            <v>NCR-2 S/F-6 CAR PTA SUR TARIFA DE INVERSION JUN 11</v>
          </cell>
          <cell r="M160" t="str">
            <v>NCR-2 S/F-6 CAR SUR TI JUN 11</v>
          </cell>
          <cell r="N160">
            <v>65</v>
          </cell>
        </row>
        <row r="161">
          <cell r="B161">
            <v>41301001</v>
          </cell>
          <cell r="C161" t="str">
            <v>Ingresos Tarifa Inversion</v>
          </cell>
          <cell r="D161">
            <v>-2572752.27</v>
          </cell>
          <cell r="E161" t="str">
            <v>Gasto Deducible / Ingreso Acumulable</v>
          </cell>
          <cell r="F161" t="str">
            <v>ACRES</v>
          </cell>
          <cell r="G161" t="str">
            <v>FTCAR</v>
          </cell>
          <cell r="H161">
            <v>175</v>
          </cell>
          <cell r="I161" t="str">
            <v>ARM</v>
          </cell>
          <cell r="J161">
            <v>40634</v>
          </cell>
          <cell r="K161" t="str">
            <v>2011/004</v>
          </cell>
          <cell r="L161" t="str">
            <v>F 910 PTA NTE TARIFA DE INVERSION MAR 11</v>
          </cell>
          <cell r="M161" t="str">
            <v>F 910 NTE TI MAR 11</v>
          </cell>
          <cell r="N161">
            <v>2</v>
          </cell>
        </row>
        <row r="162">
          <cell r="B162">
            <v>41301001</v>
          </cell>
          <cell r="C162" t="str">
            <v>Ingresos Tarifa Inversion</v>
          </cell>
          <cell r="D162">
            <v>-1688916.7</v>
          </cell>
          <cell r="E162" t="str">
            <v>Gasto Deducible / Ingreso Acumulable</v>
          </cell>
          <cell r="F162" t="str">
            <v>ACRES</v>
          </cell>
          <cell r="G162" t="str">
            <v>FTCAR</v>
          </cell>
          <cell r="H162">
            <v>175</v>
          </cell>
          <cell r="I162" t="str">
            <v>ARM</v>
          </cell>
          <cell r="J162">
            <v>40634</v>
          </cell>
          <cell r="K162" t="str">
            <v>2011/004</v>
          </cell>
          <cell r="L162" t="str">
            <v>F 912 PTA SUR TARIFA DE INVERSION MAR 11</v>
          </cell>
          <cell r="M162" t="str">
            <v>F 912 SUR TI MAR 11</v>
          </cell>
          <cell r="N162">
            <v>5</v>
          </cell>
        </row>
        <row r="163">
          <cell r="B163">
            <v>41301001</v>
          </cell>
          <cell r="C163" t="str">
            <v>Ingresos Tarifa Inversion</v>
          </cell>
          <cell r="D163">
            <v>-459549.21</v>
          </cell>
          <cell r="E163" t="str">
            <v>Gasto Deducible / Ingreso Acumulable</v>
          </cell>
          <cell r="F163" t="str">
            <v>ACRES</v>
          </cell>
          <cell r="G163" t="str">
            <v>FTCAR</v>
          </cell>
          <cell r="H163">
            <v>226</v>
          </cell>
          <cell r="I163" t="str">
            <v>ARM</v>
          </cell>
          <cell r="J163">
            <v>40757</v>
          </cell>
          <cell r="K163" t="str">
            <v>2011/008</v>
          </cell>
          <cell r="L163" t="str">
            <v>F-F30 CAR PTA NTE TARIFA DE INVERSION A JUL 11</v>
          </cell>
          <cell r="M163" t="str">
            <v>F-F30 CAR NTE T1A JUL 11</v>
          </cell>
          <cell r="N163">
            <v>2</v>
          </cell>
        </row>
        <row r="164">
          <cell r="B164">
            <v>41301001</v>
          </cell>
          <cell r="C164" t="str">
            <v>Ingresos Tarifa Inversion</v>
          </cell>
          <cell r="D164">
            <v>-301677.08</v>
          </cell>
          <cell r="E164" t="str">
            <v>Gasto Deducible / Ingreso Acumulable</v>
          </cell>
          <cell r="F164" t="str">
            <v>ACRES</v>
          </cell>
          <cell r="G164" t="str">
            <v>FTCAR</v>
          </cell>
          <cell r="H164">
            <v>226</v>
          </cell>
          <cell r="I164" t="str">
            <v>ARM</v>
          </cell>
          <cell r="J164">
            <v>40757</v>
          </cell>
          <cell r="K164" t="str">
            <v>2011/008</v>
          </cell>
          <cell r="L164" t="str">
            <v>F-F31 CAR PTA SUR TARIFA DE INVERSION A JUL 11</v>
          </cell>
          <cell r="M164" t="str">
            <v>F-F31 CAR SUR T1A JUL 11</v>
          </cell>
          <cell r="N164">
            <v>5</v>
          </cell>
        </row>
        <row r="165">
          <cell r="B165">
            <v>41301001</v>
          </cell>
          <cell r="C165" t="str">
            <v>Ingresos Tarifa Inversion</v>
          </cell>
          <cell r="D165">
            <v>-930663.81</v>
          </cell>
          <cell r="E165" t="str">
            <v>Gasto Deducible / Ingreso Acumulable</v>
          </cell>
          <cell r="F165" t="str">
            <v>ACRES</v>
          </cell>
          <cell r="G165" t="str">
            <v>FTCAR</v>
          </cell>
          <cell r="H165">
            <v>226</v>
          </cell>
          <cell r="I165" t="str">
            <v>ARM</v>
          </cell>
          <cell r="J165">
            <v>40757</v>
          </cell>
          <cell r="K165" t="str">
            <v>2011/008</v>
          </cell>
          <cell r="L165" t="str">
            <v>F-F32 CAR PTA NTE TARIFA DE INVERSION BR JUL 11</v>
          </cell>
          <cell r="M165" t="str">
            <v>F-F32 CAR NTE T1BR JUL 11</v>
          </cell>
          <cell r="N165">
            <v>8</v>
          </cell>
        </row>
        <row r="166">
          <cell r="B166">
            <v>41301001</v>
          </cell>
          <cell r="C166" t="str">
            <v>Ingresos Tarifa Inversion</v>
          </cell>
          <cell r="D166">
            <v>-1053626.1200000001</v>
          </cell>
          <cell r="E166" t="str">
            <v>Gasto Deducible / Ingreso Acumulable</v>
          </cell>
          <cell r="F166" t="str">
            <v>ACRES</v>
          </cell>
          <cell r="G166" t="str">
            <v>FTCAR</v>
          </cell>
          <cell r="H166">
            <v>226</v>
          </cell>
          <cell r="I166" t="str">
            <v>ARM</v>
          </cell>
          <cell r="J166">
            <v>40757</v>
          </cell>
          <cell r="K166" t="str">
            <v>2011/008</v>
          </cell>
          <cell r="L166" t="str">
            <v>F-F33 CAR PTA NTE TARIFA DE INVERSION BF JUL 11</v>
          </cell>
          <cell r="M166" t="str">
            <v>F-F33 CAR NTE T1BF JUL 11</v>
          </cell>
          <cell r="N166">
            <v>11</v>
          </cell>
        </row>
        <row r="167">
          <cell r="B167">
            <v>41301001</v>
          </cell>
          <cell r="C167" t="str">
            <v>Ingresos Tarifa Inversion</v>
          </cell>
          <cell r="D167">
            <v>-1918593.25</v>
          </cell>
          <cell r="E167" t="str">
            <v>Gasto Deducible / Ingreso Acumulable</v>
          </cell>
          <cell r="F167" t="str">
            <v>ACRES</v>
          </cell>
          <cell r="G167" t="str">
            <v>FTCAR</v>
          </cell>
          <cell r="H167">
            <v>226</v>
          </cell>
          <cell r="I167" t="str">
            <v>ARM</v>
          </cell>
          <cell r="J167">
            <v>40757</v>
          </cell>
          <cell r="K167" t="str">
            <v>2011/008</v>
          </cell>
          <cell r="L167" t="str">
            <v>F-F34 CAR PTA SUR TARIFA DE INVERSION BR JUL 11</v>
          </cell>
          <cell r="M167" t="str">
            <v>F-F34 CAR SUR T1BR JUL 11</v>
          </cell>
          <cell r="N167">
            <v>14</v>
          </cell>
        </row>
        <row r="168">
          <cell r="B168">
            <v>41301001</v>
          </cell>
          <cell r="C168" t="str">
            <v>Ingresos Tarifa Inversion</v>
          </cell>
          <cell r="D168">
            <v>-1110180.8600000001</v>
          </cell>
          <cell r="E168" t="str">
            <v>Gasto Deducible / Ingreso Acumulable</v>
          </cell>
          <cell r="F168" t="str">
            <v>ACRES</v>
          </cell>
          <cell r="G168" t="str">
            <v>FTCAR</v>
          </cell>
          <cell r="H168">
            <v>226</v>
          </cell>
          <cell r="I168" t="str">
            <v>ARM</v>
          </cell>
          <cell r="J168">
            <v>40757</v>
          </cell>
          <cell r="K168" t="str">
            <v>2011/008</v>
          </cell>
          <cell r="L168" t="str">
            <v>F-F35 CAR PTA SUR TARIFA DE INVERSION BF JUL 11</v>
          </cell>
          <cell r="M168" t="str">
            <v>F-F35 CAR SUR T1BF JUL 11</v>
          </cell>
          <cell r="N168">
            <v>17</v>
          </cell>
        </row>
        <row r="169">
          <cell r="B169">
            <v>41301001</v>
          </cell>
          <cell r="C169" t="str">
            <v>Ingresos Tarifa Inversion</v>
          </cell>
          <cell r="D169">
            <v>-463959.07</v>
          </cell>
          <cell r="E169" t="str">
            <v>Gasto Deducible / Ingreso Acumulable</v>
          </cell>
          <cell r="F169" t="str">
            <v>ACRES</v>
          </cell>
          <cell r="G169" t="str">
            <v>FTCAR</v>
          </cell>
          <cell r="H169">
            <v>238</v>
          </cell>
          <cell r="I169" t="str">
            <v>ARM</v>
          </cell>
          <cell r="J169">
            <v>40791</v>
          </cell>
          <cell r="K169" t="str">
            <v>2011/009</v>
          </cell>
          <cell r="L169" t="str">
            <v>F-F38 CAR PTA NTE TARIFA DE INVERSION A AGO 11</v>
          </cell>
          <cell r="M169" t="str">
            <v>F-F38 CAR NTE T1A AGO 11</v>
          </cell>
          <cell r="N169">
            <v>35</v>
          </cell>
        </row>
        <row r="170">
          <cell r="B170">
            <v>41301001</v>
          </cell>
          <cell r="C170" t="str">
            <v>Ingresos Tarifa Inversion</v>
          </cell>
          <cell r="D170">
            <v>-304571.99</v>
          </cell>
          <cell r="E170" t="str">
            <v>Gasto Deducible / Ingreso Acumulable</v>
          </cell>
          <cell r="F170" t="str">
            <v>ACRES</v>
          </cell>
          <cell r="G170" t="str">
            <v>FTCAR</v>
          </cell>
          <cell r="H170">
            <v>238</v>
          </cell>
          <cell r="I170" t="str">
            <v>ARM</v>
          </cell>
          <cell r="J170">
            <v>40791</v>
          </cell>
          <cell r="K170" t="str">
            <v>2011/009</v>
          </cell>
          <cell r="L170" t="str">
            <v>F-F39 CAR PTA SUR TARIFA DE INVERSION A AGO 11</v>
          </cell>
          <cell r="M170" t="str">
            <v>F-F39 CAR SUR T1A AGO 11</v>
          </cell>
          <cell r="N170">
            <v>38</v>
          </cell>
        </row>
        <row r="171">
          <cell r="B171">
            <v>41301001</v>
          </cell>
          <cell r="C171" t="str">
            <v>Ingresos Tarifa Inversion</v>
          </cell>
          <cell r="D171">
            <v>-939594.52</v>
          </cell>
          <cell r="E171" t="str">
            <v>Gasto Deducible / Ingreso Acumulable</v>
          </cell>
          <cell r="F171" t="str">
            <v>ACRES</v>
          </cell>
          <cell r="G171" t="str">
            <v>FTCAR</v>
          </cell>
          <cell r="H171">
            <v>238</v>
          </cell>
          <cell r="I171" t="str">
            <v>ARM</v>
          </cell>
          <cell r="J171">
            <v>40791</v>
          </cell>
          <cell r="K171" t="str">
            <v>2011/009</v>
          </cell>
          <cell r="L171" t="str">
            <v>F-F40 CAR PTA NTE TARIFA DE INVERSION BR AGO 11</v>
          </cell>
          <cell r="M171" t="str">
            <v>F-F40 CAR NTE T1BR AGO 11</v>
          </cell>
          <cell r="N171">
            <v>41</v>
          </cell>
        </row>
        <row r="172">
          <cell r="B172">
            <v>41301001</v>
          </cell>
          <cell r="C172" t="str">
            <v>Ingresos Tarifa Inversion</v>
          </cell>
          <cell r="D172">
            <v>-1063736.79</v>
          </cell>
          <cell r="E172" t="str">
            <v>Gasto Deducible / Ingreso Acumulable</v>
          </cell>
          <cell r="F172" t="str">
            <v>ACRES</v>
          </cell>
          <cell r="G172" t="str">
            <v>FTCAR</v>
          </cell>
          <cell r="H172">
            <v>238</v>
          </cell>
          <cell r="I172" t="str">
            <v>ARM</v>
          </cell>
          <cell r="J172">
            <v>40791</v>
          </cell>
          <cell r="K172" t="str">
            <v>2011/009</v>
          </cell>
          <cell r="L172" t="str">
            <v>F-F41 CAR PTA NTE TARIFA DE INVERSION BF SEP 11</v>
          </cell>
          <cell r="M172" t="str">
            <v>F-F41 CAR NTE T1BF SEP 11</v>
          </cell>
          <cell r="N172">
            <v>44</v>
          </cell>
        </row>
        <row r="173">
          <cell r="B173">
            <v>41301001</v>
          </cell>
          <cell r="C173" t="str">
            <v>Ingresos Tarifa Inversion</v>
          </cell>
          <cell r="D173">
            <v>-1937004.2</v>
          </cell>
          <cell r="E173" t="str">
            <v>Gasto Deducible / Ingreso Acumulable</v>
          </cell>
          <cell r="F173" t="str">
            <v>ACRES</v>
          </cell>
          <cell r="G173" t="str">
            <v>FTCAR</v>
          </cell>
          <cell r="H173">
            <v>238</v>
          </cell>
          <cell r="I173" t="str">
            <v>ARM</v>
          </cell>
          <cell r="J173">
            <v>40791</v>
          </cell>
          <cell r="K173" t="str">
            <v>2011/009</v>
          </cell>
          <cell r="L173" t="str">
            <v>F-F42 CAR PTA SUR TARIFA DE INVERSION BR AGO 11</v>
          </cell>
          <cell r="M173" t="str">
            <v>F-F42 CAR SUR T1BR AGO 11</v>
          </cell>
          <cell r="N173">
            <v>47</v>
          </cell>
        </row>
        <row r="174">
          <cell r="B174">
            <v>41301001</v>
          </cell>
          <cell r="C174" t="str">
            <v>Ingresos Tarifa Inversion</v>
          </cell>
          <cell r="D174">
            <v>-1120834.22</v>
          </cell>
          <cell r="E174" t="str">
            <v>Gasto Deducible / Ingreso Acumulable</v>
          </cell>
          <cell r="F174" t="str">
            <v>ACRES</v>
          </cell>
          <cell r="G174" t="str">
            <v>FTCAR</v>
          </cell>
          <cell r="H174">
            <v>238</v>
          </cell>
          <cell r="I174" t="str">
            <v>ARM</v>
          </cell>
          <cell r="J174">
            <v>40791</v>
          </cell>
          <cell r="K174" t="str">
            <v>2011/009</v>
          </cell>
          <cell r="L174" t="str">
            <v>F-F43 CAR PTA SUR TARIFA DE INVERSION BF AGO 11</v>
          </cell>
          <cell r="M174" t="str">
            <v>F-F43 CAR SUR T1BF AGO 11</v>
          </cell>
          <cell r="N174">
            <v>50</v>
          </cell>
        </row>
        <row r="175">
          <cell r="B175">
            <v>41301001</v>
          </cell>
          <cell r="C175" t="str">
            <v>Ingresos Tarifa Inversion</v>
          </cell>
          <cell r="D175">
            <v>-1110236.3400000001</v>
          </cell>
          <cell r="E175" t="str">
            <v>Gasto Deducible / Ingreso Acumulable</v>
          </cell>
          <cell r="F175" t="str">
            <v>ACRES</v>
          </cell>
          <cell r="G175" t="str">
            <v>FTCAR</v>
          </cell>
          <cell r="H175">
            <v>238</v>
          </cell>
          <cell r="I175" t="str">
            <v>ARM</v>
          </cell>
          <cell r="J175">
            <v>40816</v>
          </cell>
          <cell r="K175" t="str">
            <v>2011/009</v>
          </cell>
          <cell r="L175" t="str">
            <v>F-F 14 CAR PTA SUR TARIFA DE INVERSION BF MAY 11</v>
          </cell>
          <cell r="M175" t="str">
            <v>F-F 14 CAR SUR T1BF MAY 11</v>
          </cell>
          <cell r="N175">
            <v>2</v>
          </cell>
        </row>
        <row r="176">
          <cell r="B176">
            <v>41301001</v>
          </cell>
          <cell r="C176" t="str">
            <v>Ingresos Tarifa Inversion</v>
          </cell>
          <cell r="D176">
            <v>-218268.87</v>
          </cell>
          <cell r="E176" t="str">
            <v>Gasto Deducible / Ingreso Acumulable</v>
          </cell>
          <cell r="F176" t="str">
            <v>ACRES</v>
          </cell>
          <cell r="G176" t="str">
            <v>FTCAR</v>
          </cell>
          <cell r="H176">
            <v>238</v>
          </cell>
          <cell r="I176" t="str">
            <v>ARM</v>
          </cell>
          <cell r="J176">
            <v>40816</v>
          </cell>
          <cell r="K176" t="str">
            <v>2011/009</v>
          </cell>
          <cell r="L176" t="str">
            <v>F-F10 PTA SUR TARIFA DE INVER BF 24-30 ABR 11</v>
          </cell>
          <cell r="M176" t="str">
            <v>F-F10 SUR T1BF 24-30 ABR 11</v>
          </cell>
          <cell r="N176">
            <v>5</v>
          </cell>
        </row>
        <row r="177">
          <cell r="B177">
            <v>41301001</v>
          </cell>
          <cell r="C177" t="str">
            <v>Ingresos Tarifa Inversion</v>
          </cell>
          <cell r="D177">
            <v>-930710.32</v>
          </cell>
          <cell r="E177" t="str">
            <v>Gasto Deducible / Ingreso Acumulable</v>
          </cell>
          <cell r="F177" t="str">
            <v>ACRES</v>
          </cell>
          <cell r="G177" t="str">
            <v>FTCAR</v>
          </cell>
          <cell r="H177">
            <v>238</v>
          </cell>
          <cell r="I177" t="str">
            <v>ARM</v>
          </cell>
          <cell r="J177">
            <v>40816</v>
          </cell>
          <cell r="K177" t="str">
            <v>2011/009</v>
          </cell>
          <cell r="L177" t="str">
            <v>F-F11 CAR PTA NTE TARIFA DE INVERSION BR MAY 11</v>
          </cell>
          <cell r="M177" t="str">
            <v>F-F11 CAR NTE T1BR MAY 11</v>
          </cell>
          <cell r="N177">
            <v>8</v>
          </cell>
        </row>
        <row r="178">
          <cell r="B178">
            <v>41301001</v>
          </cell>
          <cell r="C178" t="str">
            <v>Ingresos Tarifa Inversion</v>
          </cell>
          <cell r="D178">
            <v>-1053678.78</v>
          </cell>
          <cell r="E178" t="str">
            <v>Gasto Deducible / Ingreso Acumulable</v>
          </cell>
          <cell r="F178" t="str">
            <v>ACRES</v>
          </cell>
          <cell r="G178" t="str">
            <v>FTCAR</v>
          </cell>
          <cell r="H178">
            <v>238</v>
          </cell>
          <cell r="I178" t="str">
            <v>ARM</v>
          </cell>
          <cell r="J178">
            <v>40816</v>
          </cell>
          <cell r="K178" t="str">
            <v>2011/009</v>
          </cell>
          <cell r="L178" t="str">
            <v>F-F12 CAR PTA NTE TARIFA DE INVERSION BF MAY 11</v>
          </cell>
          <cell r="M178" t="str">
            <v>F-F12 CAR NTE T1BF MAY 11</v>
          </cell>
          <cell r="N178">
            <v>11</v>
          </cell>
        </row>
        <row r="179">
          <cell r="B179">
            <v>41301001</v>
          </cell>
          <cell r="C179" t="str">
            <v>Ingresos Tarifa Inversion</v>
          </cell>
          <cell r="D179">
            <v>-1918689.14</v>
          </cell>
          <cell r="E179" t="str">
            <v>Gasto Deducible / Ingreso Acumulable</v>
          </cell>
          <cell r="F179" t="str">
            <v>ACRES</v>
          </cell>
          <cell r="G179" t="str">
            <v>FTCAR</v>
          </cell>
          <cell r="H179">
            <v>238</v>
          </cell>
          <cell r="I179" t="str">
            <v>ARM</v>
          </cell>
          <cell r="J179">
            <v>40816</v>
          </cell>
          <cell r="K179" t="str">
            <v>2011/009</v>
          </cell>
          <cell r="L179" t="str">
            <v>F-F13 CAR PTA NTE TARIFA DE INVERSION BR MAY 11</v>
          </cell>
          <cell r="M179" t="str">
            <v>F-F13 CAR NTE T1BR MAY 11</v>
          </cell>
          <cell r="N179">
            <v>14</v>
          </cell>
        </row>
        <row r="180">
          <cell r="B180">
            <v>41301001</v>
          </cell>
          <cell r="C180" t="str">
            <v>Ingresos Tarifa Inversion</v>
          </cell>
          <cell r="D180">
            <v>-110236.34</v>
          </cell>
          <cell r="E180" t="str">
            <v>Gasto Deducible / Ingreso Acumulable</v>
          </cell>
          <cell r="F180" t="str">
            <v>ACRES</v>
          </cell>
          <cell r="G180" t="str">
            <v>FTCAR</v>
          </cell>
          <cell r="H180">
            <v>238</v>
          </cell>
          <cell r="I180" t="str">
            <v>ARM</v>
          </cell>
          <cell r="J180">
            <v>40816</v>
          </cell>
          <cell r="K180" t="str">
            <v>2011/009</v>
          </cell>
          <cell r="L180" t="str">
            <v>F-F14 CAR PTA SUR TARIFA DE INVERSION BF MAY 11</v>
          </cell>
          <cell r="M180" t="str">
            <v>F-F14 CAR SUR T1BF MAY 11</v>
          </cell>
          <cell r="N180">
            <v>17</v>
          </cell>
        </row>
        <row r="181">
          <cell r="B181">
            <v>41301001</v>
          </cell>
          <cell r="C181" t="str">
            <v>Ingresos Tarifa Inversion</v>
          </cell>
          <cell r="D181">
            <v>-1918689.14</v>
          </cell>
          <cell r="E181" t="str">
            <v>Gasto Deducible / Ingreso Acumulable</v>
          </cell>
          <cell r="F181" t="str">
            <v>ACRES</v>
          </cell>
          <cell r="G181" t="str">
            <v>FTCAR</v>
          </cell>
          <cell r="H181">
            <v>238</v>
          </cell>
          <cell r="I181" t="str">
            <v>ARM</v>
          </cell>
          <cell r="J181">
            <v>40816</v>
          </cell>
          <cell r="K181" t="str">
            <v>2011/009</v>
          </cell>
          <cell r="L181" t="str">
            <v>F-F15 CAR PTA SUR TARIFA DE INVERSION BR MAY 11</v>
          </cell>
          <cell r="M181" t="str">
            <v>F-F15 CAR SUR T1BR MAY 11</v>
          </cell>
          <cell r="N181">
            <v>20</v>
          </cell>
        </row>
        <row r="182">
          <cell r="B182">
            <v>41301001</v>
          </cell>
          <cell r="C182" t="str">
            <v>Ingresos Tarifa Inversion</v>
          </cell>
          <cell r="D182">
            <v>-182974.63</v>
          </cell>
          <cell r="E182" t="str">
            <v>Gasto Deducible / Ingreso Acumulable</v>
          </cell>
          <cell r="F182" t="str">
            <v>ACRES</v>
          </cell>
          <cell r="G182" t="str">
            <v>FTCAR</v>
          </cell>
          <cell r="H182">
            <v>238</v>
          </cell>
          <cell r="I182" t="str">
            <v>ARM</v>
          </cell>
          <cell r="J182">
            <v>40816</v>
          </cell>
          <cell r="K182" t="str">
            <v>2011/009</v>
          </cell>
          <cell r="L182" t="str">
            <v>F-F7 CAR PTA NTE TARIFA DE INVER BR 24-30 ABR 11</v>
          </cell>
          <cell r="M182" t="str">
            <v>F-F7 CAR NTE T1BR 24-30 ABR 11</v>
          </cell>
          <cell r="N182">
            <v>61</v>
          </cell>
        </row>
        <row r="183">
          <cell r="B183">
            <v>41301001</v>
          </cell>
          <cell r="C183" t="str">
            <v>Ingresos Tarifa Inversion</v>
          </cell>
          <cell r="D183">
            <v>-207149.83</v>
          </cell>
          <cell r="E183" t="str">
            <v>Gasto Deducible / Ingreso Acumulable</v>
          </cell>
          <cell r="F183" t="str">
            <v>ACRES</v>
          </cell>
          <cell r="G183" t="str">
            <v>FTCAR</v>
          </cell>
          <cell r="H183">
            <v>238</v>
          </cell>
          <cell r="I183" t="str">
            <v>ARM</v>
          </cell>
          <cell r="J183">
            <v>40816</v>
          </cell>
          <cell r="K183" t="str">
            <v>2011/009</v>
          </cell>
          <cell r="L183" t="str">
            <v>F-F8 CAR PTA NTE TARIFA DE INVER BF 24-30 ABR 11</v>
          </cell>
          <cell r="M183" t="str">
            <v>F-F8 CAR NTE T1BF 24-30 ABR 11</v>
          </cell>
          <cell r="N183">
            <v>64</v>
          </cell>
        </row>
        <row r="184">
          <cell r="B184">
            <v>41301001</v>
          </cell>
          <cell r="C184" t="str">
            <v>Ingresos Tarifa Inversion</v>
          </cell>
          <cell r="D184">
            <v>-377208.07</v>
          </cell>
          <cell r="E184" t="str">
            <v>Gasto Deducible / Ingreso Acumulable</v>
          </cell>
          <cell r="F184" t="str">
            <v>ACRES</v>
          </cell>
          <cell r="G184" t="str">
            <v>FTCAR</v>
          </cell>
          <cell r="H184">
            <v>238</v>
          </cell>
          <cell r="I184" t="str">
            <v>ARM</v>
          </cell>
          <cell r="J184">
            <v>40816</v>
          </cell>
          <cell r="K184" t="str">
            <v>2011/009</v>
          </cell>
          <cell r="L184" t="str">
            <v>F-F9 CAR PTA SUR TARIFA DE INVER BR 24-30 ABR 11</v>
          </cell>
          <cell r="M184" t="str">
            <v>F-F9 CAR SUR T1BR 24-30 ABR 11</v>
          </cell>
          <cell r="N184">
            <v>67</v>
          </cell>
        </row>
        <row r="185">
          <cell r="B185">
            <v>41301001</v>
          </cell>
          <cell r="C185" t="str">
            <v>Ingresos Tarifa Inversion</v>
          </cell>
          <cell r="D185">
            <v>1918689.14</v>
          </cell>
          <cell r="E185" t="str">
            <v>Gasto Deducible / Ingreso Acumulable</v>
          </cell>
          <cell r="F185" t="str">
            <v>ACRES</v>
          </cell>
          <cell r="G185" t="str">
            <v>PRCAR</v>
          </cell>
          <cell r="H185">
            <v>240</v>
          </cell>
          <cell r="I185" t="str">
            <v>ARM</v>
          </cell>
          <cell r="J185">
            <v>40816</v>
          </cell>
          <cell r="K185" t="str">
            <v>2011/009</v>
          </cell>
          <cell r="L185" t="str">
            <v>CANC POL 189218 F-F13</v>
          </cell>
          <cell r="M185" t="str">
            <v>CANC POL 189218 F-F13</v>
          </cell>
          <cell r="N185">
            <v>2</v>
          </cell>
        </row>
        <row r="186">
          <cell r="B186">
            <v>41301001</v>
          </cell>
          <cell r="C186" t="str">
            <v>Ingresos Tarifa Inversion</v>
          </cell>
          <cell r="D186">
            <v>110236.34</v>
          </cell>
          <cell r="E186" t="str">
            <v>Gasto Deducible / Ingreso Acumulable</v>
          </cell>
          <cell r="F186" t="str">
            <v>ACRES</v>
          </cell>
          <cell r="G186" t="str">
            <v>PRCAR</v>
          </cell>
          <cell r="H186">
            <v>240</v>
          </cell>
          <cell r="I186" t="str">
            <v>ARM</v>
          </cell>
          <cell r="J186">
            <v>40816</v>
          </cell>
          <cell r="K186" t="str">
            <v>2011/009</v>
          </cell>
          <cell r="L186" t="str">
            <v>CANC POL 189219</v>
          </cell>
          <cell r="M186" t="str">
            <v>CANC POL 189219</v>
          </cell>
          <cell r="N186">
            <v>5</v>
          </cell>
        </row>
        <row r="187">
          <cell r="B187">
            <v>41301001</v>
          </cell>
          <cell r="C187" t="str">
            <v>Ingresos Tarifa Inversion</v>
          </cell>
          <cell r="D187">
            <v>-463214.9</v>
          </cell>
          <cell r="E187" t="str">
            <v>Gasto Deducible / Ingreso Acumulable</v>
          </cell>
          <cell r="F187" t="str">
            <v>ACRES</v>
          </cell>
          <cell r="G187" t="str">
            <v>FTCAR</v>
          </cell>
          <cell r="H187">
            <v>251</v>
          </cell>
          <cell r="I187" t="str">
            <v>ARM</v>
          </cell>
          <cell r="J187">
            <v>40819</v>
          </cell>
          <cell r="K187" t="str">
            <v>2011/010</v>
          </cell>
          <cell r="L187" t="str">
            <v>F-F49 CAR PTA NTE TARIFA DE INVERSION SEP 11</v>
          </cell>
          <cell r="M187" t="str">
            <v>F-F38 CAR NTE T1A AGO 11</v>
          </cell>
          <cell r="N187">
            <v>2</v>
          </cell>
        </row>
        <row r="188">
          <cell r="B188">
            <v>41301001</v>
          </cell>
          <cell r="C188" t="str">
            <v>Ingresos Tarifa Inversion</v>
          </cell>
          <cell r="D188">
            <v>-1062030.6100000001</v>
          </cell>
          <cell r="E188" t="str">
            <v>Gasto Deducible / Ingreso Acumulable</v>
          </cell>
          <cell r="F188" t="str">
            <v>ACRES</v>
          </cell>
          <cell r="G188" t="str">
            <v>FTCAR</v>
          </cell>
          <cell r="H188">
            <v>252</v>
          </cell>
          <cell r="I188" t="str">
            <v>ARM</v>
          </cell>
          <cell r="J188">
            <v>40819</v>
          </cell>
          <cell r="K188" t="str">
            <v>2011/010</v>
          </cell>
          <cell r="L188" t="str">
            <v>F-F52 CAR PTA NTE TARIFA DE INVERSION BF SEP 11</v>
          </cell>
          <cell r="M188" t="str">
            <v>F-F52 CAR NTE T1BF SEP 11</v>
          </cell>
          <cell r="N188">
            <v>2</v>
          </cell>
        </row>
        <row r="189">
          <cell r="B189">
            <v>41301001</v>
          </cell>
          <cell r="C189" t="str">
            <v>Ingresos Tarifa Inversion</v>
          </cell>
          <cell r="D189">
            <v>-938087.46</v>
          </cell>
          <cell r="E189" t="str">
            <v>Gasto Deducible / Ingreso Acumulable</v>
          </cell>
          <cell r="F189" t="str">
            <v>ACRES</v>
          </cell>
          <cell r="G189" t="str">
            <v>FTCAR</v>
          </cell>
          <cell r="H189">
            <v>253</v>
          </cell>
          <cell r="I189" t="str">
            <v>ARM</v>
          </cell>
          <cell r="J189">
            <v>40819</v>
          </cell>
          <cell r="K189" t="str">
            <v>2011/010</v>
          </cell>
          <cell r="L189" t="str">
            <v>F-F51 CAR PTA NTE TARIFA DE INVERSION BR SEP 11</v>
          </cell>
          <cell r="M189" t="str">
            <v>F-F51 CAR NTE T1BR SEP 11</v>
          </cell>
          <cell r="N189">
            <v>2</v>
          </cell>
        </row>
        <row r="190">
          <cell r="B190">
            <v>41301001</v>
          </cell>
          <cell r="C190" t="str">
            <v>Ingresos Tarifa Inversion</v>
          </cell>
          <cell r="D190">
            <v>-304083.46999999997</v>
          </cell>
          <cell r="E190" t="str">
            <v>Gasto Deducible / Ingreso Acumulable</v>
          </cell>
          <cell r="F190" t="str">
            <v>ACRES</v>
          </cell>
          <cell r="G190" t="str">
            <v>FTCAR</v>
          </cell>
          <cell r="H190">
            <v>255</v>
          </cell>
          <cell r="I190" t="str">
            <v>ARM</v>
          </cell>
          <cell r="J190">
            <v>40819</v>
          </cell>
          <cell r="K190" t="str">
            <v>2011/010</v>
          </cell>
          <cell r="L190" t="str">
            <v>F-F50 CAR PTA SUR TARIFA DE INVERSION A SEP 11</v>
          </cell>
          <cell r="M190" t="str">
            <v>F-F50 CAR SUR T1A SEP 11</v>
          </cell>
          <cell r="N190">
            <v>2</v>
          </cell>
        </row>
        <row r="191">
          <cell r="B191">
            <v>41301001</v>
          </cell>
          <cell r="C191" t="str">
            <v>Ingresos Tarifa Inversion</v>
          </cell>
          <cell r="D191">
            <v>-1119036.46</v>
          </cell>
          <cell r="E191" t="str">
            <v>Gasto Deducible / Ingreso Acumulable</v>
          </cell>
          <cell r="F191" t="str">
            <v>ACRES</v>
          </cell>
          <cell r="G191" t="str">
            <v>FTCAR</v>
          </cell>
          <cell r="H191">
            <v>256</v>
          </cell>
          <cell r="I191" t="str">
            <v>ARM</v>
          </cell>
          <cell r="J191">
            <v>40819</v>
          </cell>
          <cell r="K191" t="str">
            <v>2011/010</v>
          </cell>
          <cell r="L191" t="str">
            <v>F-F54 CAR PTA SUR TARIFA DE INVERSION BF SEP 11</v>
          </cell>
          <cell r="M191" t="str">
            <v>F-F54 CAR SUR T1BF SEP 11</v>
          </cell>
          <cell r="N191">
            <v>2</v>
          </cell>
        </row>
        <row r="192">
          <cell r="B192">
            <v>41301001</v>
          </cell>
          <cell r="C192" t="str">
            <v>Ingresos Tarifa Inversion</v>
          </cell>
          <cell r="D192">
            <v>-1933897.36</v>
          </cell>
          <cell r="E192" t="str">
            <v>Gasto Deducible / Ingreso Acumulable</v>
          </cell>
          <cell r="F192" t="str">
            <v>ACRES</v>
          </cell>
          <cell r="G192" t="str">
            <v>FTCAR</v>
          </cell>
          <cell r="H192">
            <v>257</v>
          </cell>
          <cell r="I192" t="str">
            <v>ARM</v>
          </cell>
          <cell r="J192">
            <v>40819</v>
          </cell>
          <cell r="K192" t="str">
            <v>2011/010</v>
          </cell>
          <cell r="L192" t="str">
            <v>F-F53 CAR PTA SUR TARIFA DE INVERSION BR SEP 11</v>
          </cell>
          <cell r="M192" t="str">
            <v>F-F53 CAR SUR T1BR SEP 11</v>
          </cell>
          <cell r="N192">
            <v>2</v>
          </cell>
        </row>
        <row r="193">
          <cell r="B193">
            <v>41301001</v>
          </cell>
          <cell r="C193" t="str">
            <v>Ingresos Tarifa Inversion</v>
          </cell>
          <cell r="D193">
            <v>-930663.81</v>
          </cell>
          <cell r="E193" t="str">
            <v>Gasto Deducible / Ingreso Acumulable</v>
          </cell>
          <cell r="F193" t="str">
            <v>ACRES</v>
          </cell>
          <cell r="G193" t="str">
            <v>FTCAR</v>
          </cell>
          <cell r="H193">
            <v>238</v>
          </cell>
          <cell r="I193" t="str">
            <v>ARM</v>
          </cell>
          <cell r="J193">
            <v>40787</v>
          </cell>
          <cell r="K193" t="str">
            <v>2011/009</v>
          </cell>
          <cell r="L193" t="str">
            <v>F-F16 CAR PTA NTE TARIFA DE INVERSION BR JUN 11</v>
          </cell>
          <cell r="M193" t="str">
            <v>F-F16 CAR NTE T1BR JUN 11</v>
          </cell>
          <cell r="N193">
            <v>23</v>
          </cell>
        </row>
        <row r="194">
          <cell r="B194">
            <v>41301001</v>
          </cell>
          <cell r="C194" t="str">
            <v>Ingresos Tarifa Inversion</v>
          </cell>
          <cell r="D194">
            <v>-1053626.1200000001</v>
          </cell>
          <cell r="E194" t="str">
            <v>Gasto Deducible / Ingreso Acumulable</v>
          </cell>
          <cell r="F194" t="str">
            <v>ACRES</v>
          </cell>
          <cell r="G194" t="str">
            <v>FTCAR</v>
          </cell>
          <cell r="H194">
            <v>238</v>
          </cell>
          <cell r="I194" t="str">
            <v>ARM</v>
          </cell>
          <cell r="J194">
            <v>40787</v>
          </cell>
          <cell r="K194" t="str">
            <v>2011/009</v>
          </cell>
          <cell r="L194" t="str">
            <v>F-F17 CAR PTA NTE TARIFA DE INVERSION BF JUN 11</v>
          </cell>
          <cell r="M194" t="str">
            <v>F-F17 CAR NTE T1BF JUN 11</v>
          </cell>
          <cell r="N194">
            <v>26</v>
          </cell>
        </row>
        <row r="195">
          <cell r="B195">
            <v>41301001</v>
          </cell>
          <cell r="C195" t="str">
            <v>Ingresos Tarifa Inversion</v>
          </cell>
          <cell r="D195">
            <v>-1918593.25</v>
          </cell>
          <cell r="E195" t="str">
            <v>Gasto Deducible / Ingreso Acumulable</v>
          </cell>
          <cell r="F195" t="str">
            <v>ACRES</v>
          </cell>
          <cell r="G195" t="str">
            <v>FTCAR</v>
          </cell>
          <cell r="H195">
            <v>238</v>
          </cell>
          <cell r="I195" t="str">
            <v>ARM</v>
          </cell>
          <cell r="J195">
            <v>40787</v>
          </cell>
          <cell r="K195" t="str">
            <v>2011/009</v>
          </cell>
          <cell r="L195" t="str">
            <v>F-F18 CAR PTA SUR TARIFA DE INVERSION BR JUN 11</v>
          </cell>
          <cell r="M195" t="str">
            <v>F-F18 CAR SUR T1BR JUN 11</v>
          </cell>
          <cell r="N195">
            <v>29</v>
          </cell>
        </row>
        <row r="196">
          <cell r="B196">
            <v>41301001</v>
          </cell>
          <cell r="C196" t="str">
            <v>Ingresos Tarifa Inversion</v>
          </cell>
          <cell r="D196">
            <v>-1110180.8600000001</v>
          </cell>
          <cell r="E196" t="str">
            <v>Gasto Deducible / Ingreso Acumulable</v>
          </cell>
          <cell r="F196" t="str">
            <v>ACRES</v>
          </cell>
          <cell r="G196" t="str">
            <v>FTCAR</v>
          </cell>
          <cell r="H196">
            <v>238</v>
          </cell>
          <cell r="I196" t="str">
            <v>ARM</v>
          </cell>
          <cell r="J196">
            <v>40787</v>
          </cell>
          <cell r="K196" t="str">
            <v>2011/009</v>
          </cell>
          <cell r="L196" t="str">
            <v>F-F19 CAR PTA SUR TARIFA DE INVERSION BF JUN 11</v>
          </cell>
          <cell r="M196" t="str">
            <v>F-F19 CAR SUR T1BF JUN 11</v>
          </cell>
          <cell r="N196">
            <v>32</v>
          </cell>
        </row>
        <row r="197">
          <cell r="B197">
            <v>41301001</v>
          </cell>
          <cell r="C197" t="str">
            <v>Ingresos Tarifa Inversion</v>
          </cell>
          <cell r="D197">
            <v>-464753.76</v>
          </cell>
          <cell r="E197" t="str">
            <v>Gasto Deducible / Ingreso Acumulable</v>
          </cell>
          <cell r="F197" t="str">
            <v>ACRES</v>
          </cell>
          <cell r="G197" t="str">
            <v>FTCAR</v>
          </cell>
          <cell r="H197">
            <v>320</v>
          </cell>
          <cell r="I197" t="str">
            <v>ARM</v>
          </cell>
          <cell r="J197">
            <v>40850</v>
          </cell>
          <cell r="K197" t="str">
            <v>2011/011</v>
          </cell>
          <cell r="L197" t="str">
            <v>F-F59 CAR PTA NTE TARIFA DE INVERSION A OCT 11</v>
          </cell>
          <cell r="M197" t="str">
            <v>F-F59 CAR NTE T1A OCT 11</v>
          </cell>
          <cell r="N197">
            <v>2</v>
          </cell>
        </row>
        <row r="198">
          <cell r="B198">
            <v>41301001</v>
          </cell>
          <cell r="C198" t="str">
            <v>Ingresos Tarifa Inversion</v>
          </cell>
          <cell r="D198">
            <v>-1065558.81</v>
          </cell>
          <cell r="E198" t="str">
            <v>Gasto Deducible / Ingreso Acumulable</v>
          </cell>
          <cell r="F198" t="str">
            <v>ACRES</v>
          </cell>
          <cell r="G198" t="str">
            <v>FTCAR</v>
          </cell>
          <cell r="H198">
            <v>321</v>
          </cell>
          <cell r="I198" t="str">
            <v>ARM</v>
          </cell>
          <cell r="J198">
            <v>40850</v>
          </cell>
          <cell r="K198" t="str">
            <v>2011/011</v>
          </cell>
          <cell r="L198" t="str">
            <v>F-F61 CAR PTA NTE TARIFA DE INVERSION BF OCT 11</v>
          </cell>
          <cell r="M198" t="str">
            <v>F-F61 CAR NTE T1BF OCT 11</v>
          </cell>
          <cell r="N198">
            <v>2</v>
          </cell>
        </row>
        <row r="199">
          <cell r="B199">
            <v>41301001</v>
          </cell>
          <cell r="C199" t="str">
            <v>Ingresos Tarifa Inversion</v>
          </cell>
          <cell r="D199">
            <v>-941203.91</v>
          </cell>
          <cell r="E199" t="str">
            <v>Gasto Deducible / Ingreso Acumulable</v>
          </cell>
          <cell r="F199" t="str">
            <v>ACRES</v>
          </cell>
          <cell r="G199" t="str">
            <v>FTCAR</v>
          </cell>
          <cell r="H199">
            <v>322</v>
          </cell>
          <cell r="I199" t="str">
            <v>ARM</v>
          </cell>
          <cell r="J199">
            <v>40850</v>
          </cell>
          <cell r="K199" t="str">
            <v>2011/011</v>
          </cell>
          <cell r="L199" t="str">
            <v>F-F60 CAR PTA NTE TARIFA DE INVERSION BR OCT 11</v>
          </cell>
          <cell r="M199" t="str">
            <v>F-F60 CAR NTE T1BR OCT 11</v>
          </cell>
          <cell r="N199">
            <v>2</v>
          </cell>
        </row>
        <row r="200">
          <cell r="B200">
            <v>41301001</v>
          </cell>
          <cell r="C200" t="str">
            <v>Ingresos Tarifa Inversion</v>
          </cell>
          <cell r="D200">
            <v>-305093.68</v>
          </cell>
          <cell r="E200" t="str">
            <v>Gasto Deducible / Ingreso Acumulable</v>
          </cell>
          <cell r="F200" t="str">
            <v>ACRES</v>
          </cell>
          <cell r="G200" t="str">
            <v>FTCAR</v>
          </cell>
          <cell r="H200">
            <v>324</v>
          </cell>
          <cell r="I200" t="str">
            <v>ARM</v>
          </cell>
          <cell r="J200">
            <v>40850</v>
          </cell>
          <cell r="K200" t="str">
            <v>2011/011</v>
          </cell>
          <cell r="L200" t="str">
            <v>F-F58 CAR PTA SUR TARIFA DE INVERSION A OCT 11</v>
          </cell>
          <cell r="M200" t="str">
            <v>F-F58 CAR SUR T1A OCT 11</v>
          </cell>
          <cell r="N200">
            <v>2</v>
          </cell>
        </row>
        <row r="201">
          <cell r="B201">
            <v>41301001</v>
          </cell>
          <cell r="C201" t="str">
            <v>Ingresos Tarifa Inversion</v>
          </cell>
          <cell r="D201">
            <v>-1122754.05</v>
          </cell>
          <cell r="E201" t="str">
            <v>Gasto Deducible / Ingreso Acumulable</v>
          </cell>
          <cell r="F201" t="str">
            <v>ACRES</v>
          </cell>
          <cell r="G201" t="str">
            <v>FTCAR</v>
          </cell>
          <cell r="H201">
            <v>325</v>
          </cell>
          <cell r="I201" t="str">
            <v>ARM</v>
          </cell>
          <cell r="J201">
            <v>40850</v>
          </cell>
          <cell r="K201" t="str">
            <v>2011/011</v>
          </cell>
          <cell r="L201" t="str">
            <v>F-F63 CAR PTA SUR TARIFA DE INVERSION BF OCT 11</v>
          </cell>
          <cell r="M201" t="str">
            <v>F-F63 CAR SUR T1BF OCT 11</v>
          </cell>
          <cell r="N201">
            <v>2</v>
          </cell>
        </row>
        <row r="202">
          <cell r="B202">
            <v>41301001</v>
          </cell>
          <cell r="C202" t="str">
            <v>Ingresos Tarifa Inversion</v>
          </cell>
          <cell r="D202">
            <v>-1940322</v>
          </cell>
          <cell r="E202" t="str">
            <v>Gasto Deducible / Ingreso Acumulable</v>
          </cell>
          <cell r="F202" t="str">
            <v>ACRES</v>
          </cell>
          <cell r="G202" t="str">
            <v>FTCAR</v>
          </cell>
          <cell r="H202">
            <v>326</v>
          </cell>
          <cell r="I202" t="str">
            <v>ARM</v>
          </cell>
          <cell r="J202">
            <v>40850</v>
          </cell>
          <cell r="K202" t="str">
            <v>2011/011</v>
          </cell>
          <cell r="L202" t="str">
            <v>F-F62 CAR PTA SUR TARIFA DE INVERSION BR OCT 11</v>
          </cell>
          <cell r="M202" t="str">
            <v>F-F62 CAR SUR T1BR OCT 11</v>
          </cell>
          <cell r="N202">
            <v>2</v>
          </cell>
        </row>
        <row r="203">
          <cell r="B203">
            <v>41301001</v>
          </cell>
          <cell r="C203" t="str">
            <v>Ingresos Tarifa Inversion</v>
          </cell>
          <cell r="D203">
            <v>-1973629.82</v>
          </cell>
          <cell r="E203" t="str">
            <v>Gasto Deducible / Ingreso Acumulable</v>
          </cell>
          <cell r="F203" t="str">
            <v>ACRES</v>
          </cell>
          <cell r="G203" t="str">
            <v>FTCAR</v>
          </cell>
          <cell r="H203">
            <v>188</v>
          </cell>
          <cell r="I203" t="str">
            <v>ARM</v>
          </cell>
          <cell r="J203">
            <v>40681</v>
          </cell>
          <cell r="K203" t="str">
            <v>2011/005</v>
          </cell>
          <cell r="L203" t="str">
            <v>F 916 PTA NTE TARIFA DE INVERSION ABR 11</v>
          </cell>
          <cell r="M203" t="str">
            <v>F 916 NTE TI ABR 11</v>
          </cell>
          <cell r="N203">
            <v>2</v>
          </cell>
        </row>
        <row r="204">
          <cell r="B204">
            <v>41301001</v>
          </cell>
          <cell r="C204" t="str">
            <v>Ingresos Tarifa Inversion</v>
          </cell>
          <cell r="D204">
            <v>-1295614.98</v>
          </cell>
          <cell r="E204" t="str">
            <v>Gasto Deducible / Ingreso Acumulable</v>
          </cell>
          <cell r="F204" t="str">
            <v>ACRES</v>
          </cell>
          <cell r="G204" t="str">
            <v>FTCAR</v>
          </cell>
          <cell r="H204">
            <v>188</v>
          </cell>
          <cell r="I204" t="str">
            <v>ARM</v>
          </cell>
          <cell r="J204">
            <v>40681</v>
          </cell>
          <cell r="K204" t="str">
            <v>2011/005</v>
          </cell>
          <cell r="L204" t="str">
            <v>F 920 PTA SUR TARIFA DE INVERSION ABR 11</v>
          </cell>
          <cell r="M204" t="str">
            <v>F 920 SUR TI ABR 11</v>
          </cell>
          <cell r="N204">
            <v>13</v>
          </cell>
        </row>
        <row r="205">
          <cell r="B205">
            <v>41301001</v>
          </cell>
          <cell r="C205" t="str">
            <v>Ingresos Tarifa Inversion</v>
          </cell>
          <cell r="D205">
            <v>-469875.64</v>
          </cell>
          <cell r="E205" t="str">
            <v>Gasto Deducible / Ingreso Acumulable</v>
          </cell>
          <cell r="F205" t="str">
            <v>ACRES</v>
          </cell>
          <cell r="G205" t="str">
            <v>FTCAR</v>
          </cell>
          <cell r="H205">
            <v>396</v>
          </cell>
          <cell r="I205" t="str">
            <v>ARM</v>
          </cell>
          <cell r="J205">
            <v>40878</v>
          </cell>
          <cell r="K205" t="str">
            <v>2011/012</v>
          </cell>
          <cell r="L205" t="str">
            <v>F-F66 CAR PTA NTE TARIFA DE INVERSION A NOV 11</v>
          </cell>
          <cell r="M205" t="str">
            <v>F-F66 CAR NTE T1A NOV 11</v>
          </cell>
          <cell r="N205">
            <v>2</v>
          </cell>
        </row>
        <row r="206">
          <cell r="B206">
            <v>41301001</v>
          </cell>
          <cell r="C206" t="str">
            <v>Ingresos Tarifa Inversion</v>
          </cell>
          <cell r="D206">
            <v>-1077301.93</v>
          </cell>
          <cell r="E206" t="str">
            <v>Gasto Deducible / Ingreso Acumulable</v>
          </cell>
          <cell r="F206" t="str">
            <v>ACRES</v>
          </cell>
          <cell r="G206" t="str">
            <v>FTCAR</v>
          </cell>
          <cell r="H206">
            <v>397</v>
          </cell>
          <cell r="I206" t="str">
            <v>ARM</v>
          </cell>
          <cell r="J206">
            <v>40878</v>
          </cell>
          <cell r="K206" t="str">
            <v>2011/012</v>
          </cell>
          <cell r="L206" t="str">
            <v>F-F69 CAR PTA NTE TARIFA DE INVERSION BF NOV 11</v>
          </cell>
          <cell r="M206" t="str">
            <v>F-F69 CAR NTE T1BF NOV 11</v>
          </cell>
          <cell r="N206">
            <v>2</v>
          </cell>
        </row>
        <row r="207">
          <cell r="B207">
            <v>41301001</v>
          </cell>
          <cell r="C207" t="str">
            <v>Ingresos Tarifa Inversion</v>
          </cell>
          <cell r="D207">
            <v>-951576.56</v>
          </cell>
          <cell r="E207" t="str">
            <v>Gasto Deducible / Ingreso Acumulable</v>
          </cell>
          <cell r="F207" t="str">
            <v>ACRES</v>
          </cell>
          <cell r="G207" t="str">
            <v>FTCAR</v>
          </cell>
          <cell r="H207">
            <v>398</v>
          </cell>
          <cell r="I207" t="str">
            <v>ARM</v>
          </cell>
          <cell r="J207">
            <v>40878</v>
          </cell>
          <cell r="K207" t="str">
            <v>2011/012</v>
          </cell>
          <cell r="L207" t="str">
            <v>F-F68 CAR PTA NTE TARIFA DE INVERSION BR NOV 11</v>
          </cell>
          <cell r="M207" t="str">
            <v>F-F68 CAR NTE T1BR NOV 11</v>
          </cell>
          <cell r="N207">
            <v>2</v>
          </cell>
        </row>
        <row r="208">
          <cell r="B208">
            <v>41301001</v>
          </cell>
          <cell r="C208" t="str">
            <v>Ingresos Tarifa Inversion</v>
          </cell>
          <cell r="D208">
            <v>-308456</v>
          </cell>
          <cell r="E208" t="str">
            <v>Gasto Deducible / Ingreso Acumulable</v>
          </cell>
          <cell r="F208" t="str">
            <v>ACRES</v>
          </cell>
          <cell r="G208" t="str">
            <v>FTCAR</v>
          </cell>
          <cell r="H208">
            <v>400</v>
          </cell>
          <cell r="I208" t="str">
            <v>ARM</v>
          </cell>
          <cell r="J208">
            <v>40878</v>
          </cell>
          <cell r="K208" t="str">
            <v>2011/012</v>
          </cell>
          <cell r="L208" t="str">
            <v>F-F67 CAR PTA SUR TARIFA DE INVERSION A NOV 11</v>
          </cell>
          <cell r="M208" t="str">
            <v>F-F67 CAR SUR T1A NOV 11</v>
          </cell>
          <cell r="N208">
            <v>2</v>
          </cell>
        </row>
        <row r="209">
          <cell r="B209">
            <v>41301001</v>
          </cell>
          <cell r="C209" t="str">
            <v>Ingresos Tarifa Inversion</v>
          </cell>
          <cell r="D209">
            <v>-1135127.49</v>
          </cell>
          <cell r="E209" t="str">
            <v>Gasto Deducible / Ingreso Acumulable</v>
          </cell>
          <cell r="F209" t="str">
            <v>ACRES</v>
          </cell>
          <cell r="G209" t="str">
            <v>FTCAR</v>
          </cell>
          <cell r="H209">
            <v>401</v>
          </cell>
          <cell r="I209" t="str">
            <v>ARM</v>
          </cell>
          <cell r="J209">
            <v>40878</v>
          </cell>
          <cell r="K209" t="str">
            <v>2011/012</v>
          </cell>
          <cell r="L209" t="str">
            <v>F-F71 CAR PTA SUR TARIFA DE INVERSION BF NOV 11</v>
          </cell>
          <cell r="M209" t="str">
            <v>F-F71 CAR SUR T1BF NOV 11</v>
          </cell>
          <cell r="N209">
            <v>2</v>
          </cell>
        </row>
        <row r="210">
          <cell r="B210">
            <v>41301001</v>
          </cell>
          <cell r="C210" t="str">
            <v>Ingresos Tarifa Inversion</v>
          </cell>
          <cell r="D210">
            <v>-1961705.56</v>
          </cell>
          <cell r="E210" t="str">
            <v>Gasto Deducible / Ingreso Acumulable</v>
          </cell>
          <cell r="F210" t="str">
            <v>ACRES</v>
          </cell>
          <cell r="G210" t="str">
            <v>FTCAR</v>
          </cell>
          <cell r="H210">
            <v>402</v>
          </cell>
          <cell r="I210" t="str">
            <v>ARM</v>
          </cell>
          <cell r="J210">
            <v>40878</v>
          </cell>
          <cell r="K210" t="str">
            <v>2011/012</v>
          </cell>
          <cell r="L210" t="str">
            <v>F-F70 CAR PTA SUR TARIFA DE INVERSION BR NOV 11</v>
          </cell>
          <cell r="M210" t="str">
            <v>F-F70 CAR SUR T1BR NOV 11</v>
          </cell>
          <cell r="N210">
            <v>2</v>
          </cell>
        </row>
        <row r="211">
          <cell r="B211">
            <v>41301004</v>
          </cell>
          <cell r="C211" t="str">
            <v>INGRESOS  TARIFA DE INVERSION DESCONTADA</v>
          </cell>
          <cell r="D211">
            <v>4255266.4800000004</v>
          </cell>
          <cell r="E211" t="str">
            <v>Gasto Deducible / Ingreso Acumulable</v>
          </cell>
          <cell r="F211" t="str">
            <v>ACRES</v>
          </cell>
          <cell r="G211" t="str">
            <v>PRCAR</v>
          </cell>
          <cell r="H211">
            <v>144</v>
          </cell>
          <cell r="I211" t="str">
            <v>ARM</v>
          </cell>
          <cell r="J211">
            <v>40574</v>
          </cell>
          <cell r="K211" t="str">
            <v>2011/001</v>
          </cell>
          <cell r="L211" t="str">
            <v>DESCARGAS IFRIC ENE 11</v>
          </cell>
          <cell r="M211" t="str">
            <v>DESCARGAS IFRIC ENE 11</v>
          </cell>
          <cell r="N211">
            <v>23</v>
          </cell>
        </row>
        <row r="212">
          <cell r="B212">
            <v>41301004</v>
          </cell>
          <cell r="C212" t="str">
            <v>INGRESOS  TARIFA DE INVERSION DESCONTADA</v>
          </cell>
          <cell r="D212">
            <v>4250922.45</v>
          </cell>
          <cell r="E212" t="str">
            <v>Gasto Deducible / Ingreso Acumulable</v>
          </cell>
          <cell r="F212" t="str">
            <v>ACRES</v>
          </cell>
          <cell r="G212" t="str">
            <v>PRCAR</v>
          </cell>
          <cell r="H212">
            <v>153</v>
          </cell>
          <cell r="I212" t="str">
            <v>ARM</v>
          </cell>
          <cell r="J212">
            <v>40598</v>
          </cell>
          <cell r="K212" t="str">
            <v>2011/002</v>
          </cell>
          <cell r="L212" t="str">
            <v>DESCARGAS IFRIC FEB 11</v>
          </cell>
          <cell r="M212" t="str">
            <v>DESCARGAS IFRIC FEB 11</v>
          </cell>
          <cell r="N212">
            <v>25</v>
          </cell>
        </row>
        <row r="213">
          <cell r="B213">
            <v>41301004</v>
          </cell>
          <cell r="C213" t="str">
            <v>INGRESOS  TARIFA DE INVERSION DESCONTADA</v>
          </cell>
          <cell r="D213">
            <v>4270945.87</v>
          </cell>
          <cell r="E213" t="str">
            <v>Gasto Deducible / Ingreso Acumulable</v>
          </cell>
          <cell r="F213" t="str">
            <v>ACRES</v>
          </cell>
          <cell r="G213" t="str">
            <v>PRCAR</v>
          </cell>
          <cell r="H213">
            <v>165</v>
          </cell>
          <cell r="I213" t="str">
            <v>ARM</v>
          </cell>
          <cell r="J213">
            <v>40626</v>
          </cell>
          <cell r="K213" t="str">
            <v>2011/003</v>
          </cell>
          <cell r="L213" t="str">
            <v>DESCARGAS IFRIC MAR 11</v>
          </cell>
          <cell r="M213" t="str">
            <v>DESCARGAS IFRIC MAR 11</v>
          </cell>
          <cell r="N213">
            <v>35</v>
          </cell>
        </row>
        <row r="214">
          <cell r="B214">
            <v>41301004</v>
          </cell>
          <cell r="C214" t="str">
            <v>INGRESOS  TARIFA DE INVERSION DESCONTADA</v>
          </cell>
          <cell r="D214">
            <v>4277537.34</v>
          </cell>
          <cell r="E214" t="str">
            <v>Gasto Deducible / Ingreso Acumulable</v>
          </cell>
          <cell r="F214" t="str">
            <v>ACRES</v>
          </cell>
          <cell r="G214" t="str">
            <v>PRCAR</v>
          </cell>
          <cell r="H214">
            <v>177</v>
          </cell>
          <cell r="I214" t="str">
            <v>ARM</v>
          </cell>
          <cell r="J214">
            <v>40663</v>
          </cell>
          <cell r="K214" t="str">
            <v>2011/004</v>
          </cell>
          <cell r="L214" t="str">
            <v>DESCARGAS IFRIC ABR 11</v>
          </cell>
          <cell r="M214" t="str">
            <v>DESCARGAS IFRIC ABR 11</v>
          </cell>
          <cell r="N214">
            <v>33</v>
          </cell>
        </row>
        <row r="215">
          <cell r="B215">
            <v>41301004</v>
          </cell>
          <cell r="C215" t="str">
            <v>INGRESOS  TARIFA DE INVERSION DESCONTADA</v>
          </cell>
          <cell r="D215">
            <v>2284543.7999999998</v>
          </cell>
          <cell r="E215" t="str">
            <v>Gasto Deducible / Ingreso Acumulable</v>
          </cell>
          <cell r="F215" t="str">
            <v>ACRES</v>
          </cell>
          <cell r="G215" t="str">
            <v>PRCAR</v>
          </cell>
          <cell r="H215">
            <v>190</v>
          </cell>
          <cell r="I215" t="str">
            <v>ARM</v>
          </cell>
          <cell r="J215">
            <v>40694</v>
          </cell>
          <cell r="K215" t="str">
            <v>2011/005</v>
          </cell>
          <cell r="L215" t="str">
            <v>DESCARGAS IFRIC MAY 11</v>
          </cell>
          <cell r="M215" t="str">
            <v>DESCARGAS IFRIC MAY 11</v>
          </cell>
          <cell r="N215">
            <v>26</v>
          </cell>
        </row>
        <row r="216">
          <cell r="B216">
            <v>41301004</v>
          </cell>
          <cell r="C216" t="str">
            <v>INGRESOS  TARIFA DE INVERSION DESCONTADA</v>
          </cell>
          <cell r="D216">
            <v>-916580.03</v>
          </cell>
          <cell r="E216" t="str">
            <v>Gasto Deducible / Ingreso Acumulable</v>
          </cell>
          <cell r="F216" t="str">
            <v>ACRES</v>
          </cell>
          <cell r="G216" t="str">
            <v>PRCAR</v>
          </cell>
          <cell r="H216">
            <v>203</v>
          </cell>
          <cell r="I216" t="str">
            <v>ARM</v>
          </cell>
          <cell r="J216">
            <v>40724</v>
          </cell>
          <cell r="K216" t="str">
            <v>2011/006</v>
          </cell>
          <cell r="L216" t="str">
            <v>CANCELA POLIZA 181476</v>
          </cell>
          <cell r="M216" t="str">
            <v>CANCELA POLIZA 181476</v>
          </cell>
          <cell r="N216">
            <v>16</v>
          </cell>
        </row>
        <row r="217">
          <cell r="B217">
            <v>41301004</v>
          </cell>
          <cell r="C217" t="str">
            <v>INGRESOS  TARIFA DE INVERSION DESCONTADA</v>
          </cell>
          <cell r="D217">
            <v>916580.03</v>
          </cell>
          <cell r="E217" t="str">
            <v>Gasto Deducible / Ingreso Acumulable</v>
          </cell>
          <cell r="F217" t="str">
            <v>ACRES</v>
          </cell>
          <cell r="G217" t="str">
            <v>PRCAR</v>
          </cell>
          <cell r="H217">
            <v>203</v>
          </cell>
          <cell r="I217" t="str">
            <v>ARM</v>
          </cell>
          <cell r="J217">
            <v>40724</v>
          </cell>
          <cell r="K217" t="str">
            <v>2011/006</v>
          </cell>
          <cell r="L217" t="str">
            <v>DESCARGAS IFRIC JUN 11</v>
          </cell>
          <cell r="M217" t="str">
            <v>DESCARGAS IFRIC JUN 11</v>
          </cell>
          <cell r="N217">
            <v>38</v>
          </cell>
        </row>
        <row r="218">
          <cell r="B218">
            <v>41301004</v>
          </cell>
          <cell r="C218" t="str">
            <v>INGRESOS  TARIFA DE INVERSION DESCONTADA</v>
          </cell>
          <cell r="D218">
            <v>6088595.5800000001</v>
          </cell>
          <cell r="E218" t="str">
            <v>Gasto Deducible / Ingreso Acumulable</v>
          </cell>
          <cell r="F218" t="str">
            <v>ACRES</v>
          </cell>
          <cell r="G218" t="str">
            <v>PRCAR</v>
          </cell>
          <cell r="H218">
            <v>203</v>
          </cell>
          <cell r="I218" t="str">
            <v>ARM</v>
          </cell>
          <cell r="J218">
            <v>40724</v>
          </cell>
          <cell r="K218" t="str">
            <v>2011/006</v>
          </cell>
          <cell r="L218" t="str">
            <v>DESCARGAS IFRIC JUN 11</v>
          </cell>
          <cell r="M218" t="str">
            <v>DESCARGAS IFRIC JUN 11</v>
          </cell>
          <cell r="N218">
            <v>45</v>
          </cell>
        </row>
        <row r="219">
          <cell r="B219">
            <v>41301004</v>
          </cell>
          <cell r="C219" t="str">
            <v>INGRESOS  TARIFA DE INVERSION DESCONTADA</v>
          </cell>
          <cell r="D219">
            <v>6788317.3200000003</v>
          </cell>
          <cell r="E219" t="str">
            <v>Gasto Deducible / Ingreso Acumulable</v>
          </cell>
          <cell r="F219" t="str">
            <v>ACRES</v>
          </cell>
          <cell r="G219" t="str">
            <v>PRCAR</v>
          </cell>
          <cell r="H219">
            <v>216</v>
          </cell>
          <cell r="I219" t="str">
            <v>ARM</v>
          </cell>
          <cell r="J219">
            <v>40755</v>
          </cell>
          <cell r="K219" t="str">
            <v>2011/007</v>
          </cell>
          <cell r="L219" t="str">
            <v>COMPL DESCARGA T1</v>
          </cell>
          <cell r="M219" t="str">
            <v>COMPL DESCARGA T1</v>
          </cell>
          <cell r="N219">
            <v>38</v>
          </cell>
        </row>
        <row r="220">
          <cell r="B220">
            <v>41301004</v>
          </cell>
          <cell r="C220" t="str">
            <v>INGRESOS  TARIFA DE INVERSION DESCONTADA</v>
          </cell>
          <cell r="D220">
            <v>6614974</v>
          </cell>
          <cell r="E220" t="str">
            <v>Gasto Deducible / Ingreso Acumulable</v>
          </cell>
          <cell r="F220" t="str">
            <v>ACRES</v>
          </cell>
          <cell r="G220" t="str">
            <v>PRCAR</v>
          </cell>
          <cell r="H220">
            <v>216</v>
          </cell>
          <cell r="I220" t="str">
            <v>ARM</v>
          </cell>
          <cell r="J220">
            <v>40755</v>
          </cell>
          <cell r="K220" t="str">
            <v>2011/007</v>
          </cell>
          <cell r="L220" t="str">
            <v>CORREC DESCARGA T1</v>
          </cell>
          <cell r="M220" t="str">
            <v>CORR DESC T1</v>
          </cell>
          <cell r="N220">
            <v>44</v>
          </cell>
        </row>
        <row r="221">
          <cell r="B221">
            <v>41301004</v>
          </cell>
          <cell r="C221" t="str">
            <v>INGRESOS  TARIFA DE INVERSION DESCONTADA</v>
          </cell>
          <cell r="D221">
            <v>6614974.1600000001</v>
          </cell>
          <cell r="E221" t="str">
            <v>Gasto Deducible / Ingreso Acumulable</v>
          </cell>
          <cell r="F221" t="str">
            <v>ACRES</v>
          </cell>
          <cell r="G221" t="str">
            <v>PRCAR</v>
          </cell>
          <cell r="H221">
            <v>216</v>
          </cell>
          <cell r="I221" t="str">
            <v>ARM</v>
          </cell>
          <cell r="J221">
            <v>40755</v>
          </cell>
          <cell r="K221" t="str">
            <v>2011/007</v>
          </cell>
          <cell r="L221" t="str">
            <v>CORRECCION POLIZA 185181</v>
          </cell>
          <cell r="M221" t="str">
            <v>CORREC POL 185181</v>
          </cell>
          <cell r="N221">
            <v>55</v>
          </cell>
        </row>
        <row r="222">
          <cell r="B222">
            <v>41301004</v>
          </cell>
          <cell r="C222" t="str">
            <v>INGRESOS  TARIFA DE INVERSION DESCONTADA</v>
          </cell>
          <cell r="D222">
            <v>-13229948.16</v>
          </cell>
          <cell r="E222" t="str">
            <v>Gasto Deducible / Ingreso Acumulable</v>
          </cell>
          <cell r="F222" t="str">
            <v>ACRES</v>
          </cell>
          <cell r="G222" t="str">
            <v>PRCAR</v>
          </cell>
          <cell r="H222">
            <v>216</v>
          </cell>
          <cell r="I222" t="str">
            <v>ARM</v>
          </cell>
          <cell r="J222">
            <v>40755</v>
          </cell>
          <cell r="K222" t="str">
            <v>2011/007</v>
          </cell>
          <cell r="L222" t="str">
            <v>CORRECCION POLIZA 185237</v>
          </cell>
          <cell r="M222" t="str">
            <v>CORRECCION POLIZA 185237</v>
          </cell>
          <cell r="N222">
            <v>57</v>
          </cell>
        </row>
        <row r="223">
          <cell r="B223">
            <v>41301004</v>
          </cell>
          <cell r="C223" t="str">
            <v>INGRESOS  TARIFA DE INVERSION DESCONTADA</v>
          </cell>
          <cell r="D223">
            <v>-6614974.1600000001</v>
          </cell>
          <cell r="E223" t="str">
            <v>Gasto Deducible / Ingreso Acumulable</v>
          </cell>
          <cell r="F223" t="str">
            <v>ACRES</v>
          </cell>
          <cell r="G223" t="str">
            <v>PRCAR</v>
          </cell>
          <cell r="H223">
            <v>216</v>
          </cell>
          <cell r="I223" t="str">
            <v>ARM</v>
          </cell>
          <cell r="J223">
            <v>40755</v>
          </cell>
          <cell r="K223" t="str">
            <v>2011/007</v>
          </cell>
          <cell r="L223" t="str">
            <v>DESCARGAS IFRIC JUL 11</v>
          </cell>
          <cell r="M223" t="str">
            <v>DESCARGAS IFRIC JUL 11</v>
          </cell>
          <cell r="N223">
            <v>64</v>
          </cell>
        </row>
        <row r="224">
          <cell r="B224">
            <v>41301004</v>
          </cell>
          <cell r="C224" t="str">
            <v>INGRESOS  TARIFA DE INVERSION DESCONTADA</v>
          </cell>
          <cell r="D224">
            <v>-3999037.05</v>
          </cell>
          <cell r="E224" t="str">
            <v>Gasto Deducible / Ingreso Acumulable</v>
          </cell>
          <cell r="F224" t="str">
            <v>ACRES</v>
          </cell>
          <cell r="G224" t="str">
            <v>PRCAR</v>
          </cell>
          <cell r="H224">
            <v>228</v>
          </cell>
          <cell r="I224" t="str">
            <v>ARM</v>
          </cell>
          <cell r="J224">
            <v>40786</v>
          </cell>
          <cell r="K224" t="str">
            <v>2011/008</v>
          </cell>
          <cell r="L224" t="str">
            <v>CANCELA POLIZA 186807</v>
          </cell>
          <cell r="M224" t="str">
            <v>CANCELA POLIZA 186807</v>
          </cell>
          <cell r="N224">
            <v>12</v>
          </cell>
        </row>
        <row r="225">
          <cell r="B225">
            <v>41301004</v>
          </cell>
          <cell r="C225" t="str">
            <v>INGRESOS  TARIFA DE INVERSION DESCONTADA</v>
          </cell>
          <cell r="D225">
            <v>3999037.05</v>
          </cell>
          <cell r="E225" t="str">
            <v>Gasto Deducible / Ingreso Acumulable</v>
          </cell>
          <cell r="F225" t="str">
            <v>ACRES</v>
          </cell>
          <cell r="G225" t="str">
            <v>PRCAR</v>
          </cell>
          <cell r="H225">
            <v>228</v>
          </cell>
          <cell r="I225" t="str">
            <v>ARM</v>
          </cell>
          <cell r="J225">
            <v>40786</v>
          </cell>
          <cell r="K225" t="str">
            <v>2011/008</v>
          </cell>
          <cell r="L225" t="str">
            <v>DESCARGAS IFRIC AGO 11</v>
          </cell>
          <cell r="M225" t="str">
            <v>DESCARGAS IFRIC AGO 11</v>
          </cell>
          <cell r="N225">
            <v>44</v>
          </cell>
        </row>
        <row r="226">
          <cell r="B226">
            <v>41301004</v>
          </cell>
          <cell r="C226" t="str">
            <v>INGRESOS  TARIFA DE INVERSION DESCONTADA</v>
          </cell>
          <cell r="D226">
            <v>3999037.05</v>
          </cell>
          <cell r="E226" t="str">
            <v>Gasto Deducible / Ingreso Acumulable</v>
          </cell>
          <cell r="F226" t="str">
            <v>ACRES</v>
          </cell>
          <cell r="G226" t="str">
            <v>PRCAR</v>
          </cell>
          <cell r="H226">
            <v>228</v>
          </cell>
          <cell r="I226" t="str">
            <v>ARM</v>
          </cell>
          <cell r="J226">
            <v>40786</v>
          </cell>
          <cell r="K226" t="str">
            <v>2011/008</v>
          </cell>
          <cell r="L226" t="str">
            <v>DESCARGAS IFRIC AGO 11 OTR</v>
          </cell>
          <cell r="M226" t="str">
            <v>DESCARGAS IFRIC AGO 11 OTR</v>
          </cell>
          <cell r="N226">
            <v>53</v>
          </cell>
        </row>
        <row r="227">
          <cell r="B227">
            <v>41301004</v>
          </cell>
          <cell r="C227" t="str">
            <v>INGRESOS  TARIFA DE INVERSION DESCONTADA</v>
          </cell>
          <cell r="D227">
            <v>10898175.289999999</v>
          </cell>
          <cell r="E227" t="str">
            <v>Gasto Deducible / Ingreso Acumulable</v>
          </cell>
          <cell r="F227" t="str">
            <v>ACRES</v>
          </cell>
          <cell r="G227" t="str">
            <v>PRCAR</v>
          </cell>
          <cell r="H227">
            <v>240</v>
          </cell>
          <cell r="I227" t="str">
            <v>ARM</v>
          </cell>
          <cell r="J227">
            <v>40816</v>
          </cell>
          <cell r="K227" t="str">
            <v>2011/009</v>
          </cell>
          <cell r="L227" t="str">
            <v>DESCARGAS IFRIC AGO 11 OTR</v>
          </cell>
          <cell r="M227" t="str">
            <v>DESCARGAS IFRIC AGO 11 OTR</v>
          </cell>
          <cell r="N227">
            <v>20</v>
          </cell>
        </row>
        <row r="228">
          <cell r="B228">
            <v>41301004</v>
          </cell>
          <cell r="C228" t="str">
            <v>INGRESOS  TARIFA DE INVERSION DESCONTADA</v>
          </cell>
          <cell r="D228">
            <v>5801822.3700000001</v>
          </cell>
          <cell r="E228" t="str">
            <v>Gasto Deducible / Ingreso Acumulable</v>
          </cell>
          <cell r="F228" t="str">
            <v>ACRES</v>
          </cell>
          <cell r="G228" t="str">
            <v>PRCAR</v>
          </cell>
          <cell r="H228">
            <v>308</v>
          </cell>
          <cell r="I228" t="str">
            <v>ARM</v>
          </cell>
          <cell r="J228">
            <v>40847</v>
          </cell>
          <cell r="K228" t="str">
            <v>2011/010</v>
          </cell>
          <cell r="L228" t="str">
            <v>DESCARGAS IFRIC OCT 11</v>
          </cell>
          <cell r="M228" t="str">
            <v>DESCARGAS IFRIC OCT 11</v>
          </cell>
          <cell r="N228">
            <v>5</v>
          </cell>
        </row>
        <row r="229">
          <cell r="B229">
            <v>41301004</v>
          </cell>
          <cell r="C229" t="str">
            <v>INGRESOS  TARIFA DE INVERSION DESCONTADA</v>
          </cell>
          <cell r="D229">
            <v>-5801822.3700000001</v>
          </cell>
          <cell r="E229" t="str">
            <v>Gasto Deducible / Ingreso Acumulable</v>
          </cell>
          <cell r="F229" t="str">
            <v>ACRES</v>
          </cell>
          <cell r="G229" t="str">
            <v>PRCAR</v>
          </cell>
          <cell r="H229">
            <v>309</v>
          </cell>
          <cell r="I229" t="str">
            <v>ARM</v>
          </cell>
          <cell r="J229">
            <v>40847</v>
          </cell>
          <cell r="K229" t="str">
            <v>2011/010</v>
          </cell>
          <cell r="L229" t="str">
            <v>CANCELA POLIZA 308</v>
          </cell>
          <cell r="M229" t="str">
            <v>CANCELA POLIZA 308</v>
          </cell>
          <cell r="N229">
            <v>5</v>
          </cell>
        </row>
        <row r="230">
          <cell r="B230">
            <v>41301004</v>
          </cell>
          <cell r="C230" t="str">
            <v>INGRESOS  TARIFA DE INVERSION DESCONTADA</v>
          </cell>
          <cell r="D230">
            <v>11800738.35</v>
          </cell>
          <cell r="E230" t="str">
            <v>Gasto Deducible / Ingreso Acumulable</v>
          </cell>
          <cell r="F230" t="str">
            <v>ACRES</v>
          </cell>
          <cell r="G230" t="str">
            <v>PRCAR</v>
          </cell>
          <cell r="H230">
            <v>310</v>
          </cell>
          <cell r="I230" t="str">
            <v>ARM</v>
          </cell>
          <cell r="J230">
            <v>40847</v>
          </cell>
          <cell r="K230" t="str">
            <v>2011/010</v>
          </cell>
          <cell r="L230" t="str">
            <v>DESCARGAS IFRIC OCT 11</v>
          </cell>
          <cell r="M230" t="str">
            <v>DESCARGAS IFRIC OCT 11</v>
          </cell>
          <cell r="N230">
            <v>5</v>
          </cell>
        </row>
        <row r="231">
          <cell r="B231">
            <v>41301004</v>
          </cell>
          <cell r="C231" t="str">
            <v>INGRESOS  TARIFA DE INVERSION DESCONTADA</v>
          </cell>
          <cell r="D231">
            <v>5853942.4900000002</v>
          </cell>
          <cell r="E231" t="str">
            <v>Gasto Deducible / Ingreso Acumulable</v>
          </cell>
          <cell r="F231" t="str">
            <v>ACRES</v>
          </cell>
          <cell r="G231" t="str">
            <v>PRCAR</v>
          </cell>
          <cell r="H231">
            <v>353</v>
          </cell>
          <cell r="I231" t="str">
            <v>ARM</v>
          </cell>
          <cell r="J231">
            <v>40877</v>
          </cell>
          <cell r="K231" t="str">
            <v>2011/011</v>
          </cell>
          <cell r="L231" t="str">
            <v>DESCARGAS IFRIC NOV 11</v>
          </cell>
          <cell r="M231" t="str">
            <v>DESCARGAS IFRIC NOV 11</v>
          </cell>
          <cell r="N231">
            <v>5</v>
          </cell>
        </row>
        <row r="232">
          <cell r="B232">
            <v>41301004</v>
          </cell>
          <cell r="C232" t="str">
            <v>INGRESOS  TARIFA DE INVERSION DESCONTADA</v>
          </cell>
          <cell r="D232">
            <v>-5853942.4900000002</v>
          </cell>
          <cell r="E232" t="str">
            <v>Gasto Deducible / Ingreso Acumulable</v>
          </cell>
          <cell r="F232" t="str">
            <v>ACRES</v>
          </cell>
          <cell r="G232" t="str">
            <v>PRCAR</v>
          </cell>
          <cell r="H232">
            <v>360</v>
          </cell>
          <cell r="I232" t="str">
            <v>ARM</v>
          </cell>
          <cell r="J232">
            <v>40877</v>
          </cell>
          <cell r="K232" t="str">
            <v>2011/011</v>
          </cell>
          <cell r="L232" t="str">
            <v>CANC POL 353</v>
          </cell>
          <cell r="M232" t="str">
            <v>CANC POL 353</v>
          </cell>
          <cell r="N232">
            <v>5</v>
          </cell>
        </row>
        <row r="233">
          <cell r="B233">
            <v>41301004</v>
          </cell>
          <cell r="C233" t="str">
            <v>INGRESOS  TARIFA DE INVERSION DESCONTADA</v>
          </cell>
          <cell r="D233">
            <v>5853942.4900000002</v>
          </cell>
          <cell r="E233" t="str">
            <v>Gasto Deducible / Ingreso Acumulable</v>
          </cell>
          <cell r="F233" t="str">
            <v>ACRES</v>
          </cell>
          <cell r="G233" t="str">
            <v>PRCAR</v>
          </cell>
          <cell r="H233">
            <v>361</v>
          </cell>
          <cell r="I233" t="str">
            <v>ARM</v>
          </cell>
          <cell r="J233">
            <v>40877</v>
          </cell>
          <cell r="K233" t="str">
            <v>2011/011</v>
          </cell>
          <cell r="L233" t="str">
            <v>DESCARGAS IFRIC NOV 11 2</v>
          </cell>
          <cell r="M233" t="str">
            <v>DESCARGAS IFRIC NOV 11 2</v>
          </cell>
          <cell r="N233">
            <v>5</v>
          </cell>
        </row>
        <row r="234">
          <cell r="B234">
            <v>41301004</v>
          </cell>
          <cell r="C234" t="str">
            <v>INGRESOS  TARIFA DE INVERSION DESCONTADA</v>
          </cell>
          <cell r="D234">
            <v>5943350</v>
          </cell>
          <cell r="E234" t="str">
            <v>Gasto Deducible / Ingreso Acumulable</v>
          </cell>
          <cell r="F234" t="str">
            <v>ACRES</v>
          </cell>
          <cell r="G234" t="str">
            <v>PRCAR</v>
          </cell>
          <cell r="H234">
            <v>431</v>
          </cell>
          <cell r="I234" t="str">
            <v>ARM</v>
          </cell>
          <cell r="J234">
            <v>40908</v>
          </cell>
          <cell r="K234" t="str">
            <v>2011/012</v>
          </cell>
          <cell r="L234" t="str">
            <v>DESCARGAS IFRIC DIC 11 2</v>
          </cell>
          <cell r="M234" t="str">
            <v>DESCARGAS IFRIC DIC 11 2</v>
          </cell>
          <cell r="N234">
            <v>5</v>
          </cell>
        </row>
        <row r="235">
          <cell r="B235">
            <v>41301004</v>
          </cell>
          <cell r="C235" t="str">
            <v>INGRESOS  TARIFA DE INVERSION DESCONTADA</v>
          </cell>
          <cell r="D235">
            <v>-5943350</v>
          </cell>
          <cell r="E235" t="str">
            <v>Gasto Deducible / Ingreso Acumulable</v>
          </cell>
          <cell r="F235" t="str">
            <v>ACRES</v>
          </cell>
          <cell r="G235" t="str">
            <v>PRCAR</v>
          </cell>
          <cell r="H235">
            <v>438</v>
          </cell>
          <cell r="I235" t="str">
            <v>ARM</v>
          </cell>
          <cell r="J235">
            <v>40908</v>
          </cell>
          <cell r="K235" t="str">
            <v>2011/012</v>
          </cell>
          <cell r="L235" t="str">
            <v>CANC POL 431</v>
          </cell>
          <cell r="M235" t="str">
            <v>CANC POL 431</v>
          </cell>
          <cell r="N235">
            <v>5</v>
          </cell>
        </row>
        <row r="236">
          <cell r="B236">
            <v>41301004</v>
          </cell>
          <cell r="C236" t="str">
            <v>INGRESOS  TARIFA DE INVERSION DESCONTADA</v>
          </cell>
          <cell r="D236">
            <v>5943350</v>
          </cell>
          <cell r="E236" t="str">
            <v>Gasto Deducible / Ingreso Acumulable</v>
          </cell>
          <cell r="F236" t="str">
            <v>ACRES</v>
          </cell>
          <cell r="G236" t="str">
            <v>PRCAR</v>
          </cell>
          <cell r="H236">
            <v>439</v>
          </cell>
          <cell r="I236" t="str">
            <v>ARM</v>
          </cell>
          <cell r="J236">
            <v>40908</v>
          </cell>
          <cell r="K236" t="str">
            <v>2011/012</v>
          </cell>
          <cell r="L236" t="str">
            <v>DESCARGAS IFRIC DIC 11</v>
          </cell>
          <cell r="M236" t="str">
            <v>DESCARGAS IFRIC DIC 11</v>
          </cell>
          <cell r="N236">
            <v>5</v>
          </cell>
        </row>
        <row r="237">
          <cell r="B237">
            <v>41301005</v>
          </cell>
          <cell r="C237" t="str">
            <v>DESC TARIFA DE INVERSION IFRIC 12</v>
          </cell>
          <cell r="D237">
            <v>-830775.24</v>
          </cell>
          <cell r="E237" t="str">
            <v>Gasto Deducible / Ingreso Acumulable</v>
          </cell>
          <cell r="F237" t="str">
            <v>ACRES</v>
          </cell>
          <cell r="G237" t="str">
            <v>PRCAR</v>
          </cell>
          <cell r="H237">
            <v>144</v>
          </cell>
          <cell r="I237" t="str">
            <v>ARM</v>
          </cell>
          <cell r="J237">
            <v>40574</v>
          </cell>
          <cell r="K237" t="str">
            <v>2011/001</v>
          </cell>
          <cell r="L237" t="str">
            <v>DESCARGAS IFRIC ENE 11</v>
          </cell>
          <cell r="M237" t="str">
            <v>DESCARGAS IFRIC ENE 11</v>
          </cell>
          <cell r="N237">
            <v>24</v>
          </cell>
        </row>
        <row r="238">
          <cell r="B238">
            <v>41301005</v>
          </cell>
          <cell r="C238" t="str">
            <v>DESC TARIFA DE INVERSION IFRIC 12</v>
          </cell>
          <cell r="D238">
            <v>-1046673.31</v>
          </cell>
          <cell r="E238" t="str">
            <v>Gasto Deducible / Ingreso Acumulable</v>
          </cell>
          <cell r="F238" t="str">
            <v>ACRES</v>
          </cell>
          <cell r="G238" t="str">
            <v>PRCAR</v>
          </cell>
          <cell r="H238">
            <v>153</v>
          </cell>
          <cell r="I238" t="str">
            <v>ARM</v>
          </cell>
          <cell r="J238">
            <v>40598</v>
          </cell>
          <cell r="K238" t="str">
            <v>2011/002</v>
          </cell>
          <cell r="L238" t="str">
            <v>DESCARGAS IFRIC FEB 11</v>
          </cell>
          <cell r="M238" t="str">
            <v>DESCARGAS IFRIC FEB 11</v>
          </cell>
          <cell r="N238">
            <v>26</v>
          </cell>
        </row>
        <row r="239">
          <cell r="B239">
            <v>41301005</v>
          </cell>
          <cell r="C239" t="str">
            <v>DESC TARIFA DE INVERSION IFRIC 12</v>
          </cell>
          <cell r="D239">
            <v>-932033.06</v>
          </cell>
          <cell r="E239" t="str">
            <v>Gasto Deducible / Ingreso Acumulable</v>
          </cell>
          <cell r="F239" t="str">
            <v>ACRES</v>
          </cell>
          <cell r="G239" t="str">
            <v>PRCAR</v>
          </cell>
          <cell r="H239">
            <v>165</v>
          </cell>
          <cell r="I239" t="str">
            <v>ARM</v>
          </cell>
          <cell r="J239">
            <v>40626</v>
          </cell>
          <cell r="K239" t="str">
            <v>2011/003</v>
          </cell>
          <cell r="L239" t="str">
            <v>DESCARGAS IFRIC MAR 11</v>
          </cell>
          <cell r="M239" t="str">
            <v>DESCARGAS IFRIC MAR 11</v>
          </cell>
          <cell r="N239">
            <v>36</v>
          </cell>
        </row>
        <row r="240">
          <cell r="B240">
            <v>41301005</v>
          </cell>
          <cell r="C240" t="str">
            <v>DESC TARIFA DE INVERSION IFRIC 12</v>
          </cell>
          <cell r="D240">
            <v>-866505.68</v>
          </cell>
          <cell r="E240" t="str">
            <v>Gasto Deducible / Ingreso Acumulable</v>
          </cell>
          <cell r="F240" t="str">
            <v>ACRES</v>
          </cell>
          <cell r="G240" t="str">
            <v>PRCAR</v>
          </cell>
          <cell r="H240">
            <v>177</v>
          </cell>
          <cell r="I240" t="str">
            <v>ARM</v>
          </cell>
          <cell r="J240">
            <v>40663</v>
          </cell>
          <cell r="K240" t="str">
            <v>2011/004</v>
          </cell>
          <cell r="L240" t="str">
            <v>DESCARGAS IFRIC ABR 11</v>
          </cell>
          <cell r="M240" t="str">
            <v>DESCARGAS IFRIC ABR 11</v>
          </cell>
          <cell r="N240">
            <v>34</v>
          </cell>
        </row>
        <row r="241">
          <cell r="B241">
            <v>41301005</v>
          </cell>
          <cell r="C241" t="str">
            <v>DESC TARIFA DE INVERSION IFRIC 12</v>
          </cell>
          <cell r="D241">
            <v>1447391.72</v>
          </cell>
          <cell r="E241" t="str">
            <v>Gasto Deducible / Ingreso Acumulable</v>
          </cell>
          <cell r="F241" t="str">
            <v>ACRES</v>
          </cell>
          <cell r="G241" t="str">
            <v>PRCAR</v>
          </cell>
          <cell r="H241">
            <v>190</v>
          </cell>
          <cell r="I241" t="str">
            <v>ARM</v>
          </cell>
          <cell r="J241">
            <v>40694</v>
          </cell>
          <cell r="K241" t="str">
            <v>2011/005</v>
          </cell>
          <cell r="L241" t="str">
            <v>DESCARGAS IFRIC MAY 11</v>
          </cell>
          <cell r="M241" t="str">
            <v>DESCARGAS IFRIC MAY 11</v>
          </cell>
          <cell r="N241">
            <v>27</v>
          </cell>
        </row>
        <row r="242">
          <cell r="B242">
            <v>41301005</v>
          </cell>
          <cell r="C242" t="str">
            <v>DESC TARIFA DE INVERSION IFRIC 12</v>
          </cell>
          <cell r="D242">
            <v>-3069116.35</v>
          </cell>
          <cell r="E242" t="str">
            <v>Gasto Deducible / Ingreso Acumulable</v>
          </cell>
          <cell r="F242" t="str">
            <v>ACRES</v>
          </cell>
          <cell r="G242" t="str">
            <v>PRCAR</v>
          </cell>
          <cell r="H242">
            <v>203</v>
          </cell>
          <cell r="I242" t="str">
            <v>ARM</v>
          </cell>
          <cell r="J242">
            <v>40724</v>
          </cell>
          <cell r="K242" t="str">
            <v>2011/006</v>
          </cell>
          <cell r="L242" t="str">
            <v>CANCELA POLIZA 181476</v>
          </cell>
          <cell r="M242" t="str">
            <v>CANCELA POLIZA 181476</v>
          </cell>
          <cell r="N242">
            <v>17</v>
          </cell>
        </row>
        <row r="243">
          <cell r="B243">
            <v>41301005</v>
          </cell>
          <cell r="C243" t="str">
            <v>DESC TARIFA DE INVERSION IFRIC 12</v>
          </cell>
          <cell r="D243">
            <v>3069116.35</v>
          </cell>
          <cell r="E243" t="str">
            <v>Gasto Deducible / Ingreso Acumulable</v>
          </cell>
          <cell r="F243" t="str">
            <v>ACRES</v>
          </cell>
          <cell r="G243" t="str">
            <v>PRCAR</v>
          </cell>
          <cell r="H243">
            <v>203</v>
          </cell>
          <cell r="I243" t="str">
            <v>ARM</v>
          </cell>
          <cell r="J243">
            <v>40724</v>
          </cell>
          <cell r="K243" t="str">
            <v>2011/006</v>
          </cell>
          <cell r="L243" t="str">
            <v>DESCARGAS IFRIC JUN 11</v>
          </cell>
          <cell r="M243" t="str">
            <v>DESCARGAS IFRIC JUN 11</v>
          </cell>
          <cell r="N243">
            <v>39</v>
          </cell>
        </row>
        <row r="244">
          <cell r="B244">
            <v>41301005</v>
          </cell>
          <cell r="C244" t="str">
            <v>DESC TARIFA DE INVERSION IFRIC 12</v>
          </cell>
          <cell r="D244">
            <v>-2102899.2000000002</v>
          </cell>
          <cell r="E244" t="str">
            <v>Gasto Deducible / Ingreso Acumulable</v>
          </cell>
          <cell r="F244" t="str">
            <v>ACRES</v>
          </cell>
          <cell r="G244" t="str">
            <v>PRCAR</v>
          </cell>
          <cell r="H244">
            <v>203</v>
          </cell>
          <cell r="I244" t="str">
            <v>ARM</v>
          </cell>
          <cell r="J244">
            <v>40724</v>
          </cell>
          <cell r="K244" t="str">
            <v>2011/006</v>
          </cell>
          <cell r="L244" t="str">
            <v>DESCARGAS IFRIC JUN 11</v>
          </cell>
          <cell r="M244" t="str">
            <v>DESCARGAS IFRIC JUN 11</v>
          </cell>
          <cell r="N244">
            <v>46</v>
          </cell>
        </row>
        <row r="245">
          <cell r="B245">
            <v>41301005</v>
          </cell>
          <cell r="C245" t="str">
            <v>DESC TARIFA DE INVERSION IFRIC 12</v>
          </cell>
          <cell r="D245">
            <v>-10324991.6</v>
          </cell>
          <cell r="E245" t="str">
            <v>Gasto Deducible / Ingreso Acumulable</v>
          </cell>
          <cell r="F245" t="str">
            <v>ACRES</v>
          </cell>
          <cell r="G245" t="str">
            <v>PRCAR</v>
          </cell>
          <cell r="H245">
            <v>216</v>
          </cell>
          <cell r="I245" t="str">
            <v>ARM</v>
          </cell>
          <cell r="J245">
            <v>40755</v>
          </cell>
          <cell r="K245" t="str">
            <v>2011/007</v>
          </cell>
          <cell r="L245" t="str">
            <v>CORRECCION POLIZA 185181</v>
          </cell>
          <cell r="M245" t="str">
            <v>CORREC POL 185181</v>
          </cell>
          <cell r="N245">
            <v>56</v>
          </cell>
        </row>
        <row r="246">
          <cell r="B246">
            <v>41301005</v>
          </cell>
          <cell r="C246" t="str">
            <v>DESC TARIFA DE INVERSION IFRIC 12</v>
          </cell>
          <cell r="D246">
            <v>10324991.6</v>
          </cell>
          <cell r="E246" t="str">
            <v>Gasto Deducible / Ingreso Acumulable</v>
          </cell>
          <cell r="F246" t="str">
            <v>ACRES</v>
          </cell>
          <cell r="G246" t="str">
            <v>PRCAR</v>
          </cell>
          <cell r="H246">
            <v>216</v>
          </cell>
          <cell r="I246" t="str">
            <v>ARM</v>
          </cell>
          <cell r="J246">
            <v>40755</v>
          </cell>
          <cell r="K246" t="str">
            <v>2011/007</v>
          </cell>
          <cell r="L246" t="str">
            <v>DESCARGAS IFRIC JUL 11</v>
          </cell>
          <cell r="M246" t="str">
            <v>DESCARGAS IFRIC JUL 11</v>
          </cell>
          <cell r="N246">
            <v>65</v>
          </cell>
        </row>
        <row r="247">
          <cell r="B247">
            <v>41301005</v>
          </cell>
          <cell r="C247" t="str">
            <v>DESC TARIFA DE INVERSION IFRIC 12</v>
          </cell>
          <cell r="D247">
            <v>-1217218.83</v>
          </cell>
          <cell r="E247" t="str">
            <v>Gasto Deducible / Ingreso Acumulable</v>
          </cell>
          <cell r="F247" t="str">
            <v>ACRES</v>
          </cell>
          <cell r="G247" t="str">
            <v>PRCAR</v>
          </cell>
          <cell r="H247">
            <v>228</v>
          </cell>
          <cell r="I247" t="str">
            <v>ARM</v>
          </cell>
          <cell r="J247">
            <v>40786</v>
          </cell>
          <cell r="K247" t="str">
            <v>2011/008</v>
          </cell>
          <cell r="L247" t="str">
            <v>CANCELA POLIZA 186807</v>
          </cell>
          <cell r="M247" t="str">
            <v>CANCELA POLIZA 186807</v>
          </cell>
          <cell r="N247">
            <v>13</v>
          </cell>
        </row>
        <row r="248">
          <cell r="B248">
            <v>41301005</v>
          </cell>
          <cell r="C248" t="str">
            <v>DESC TARIFA DE INVERSION IFRIC 12</v>
          </cell>
          <cell r="D248">
            <v>1217218.83</v>
          </cell>
          <cell r="E248" t="str">
            <v>Gasto Deducible / Ingreso Acumulable</v>
          </cell>
          <cell r="F248" t="str">
            <v>ACRES</v>
          </cell>
          <cell r="G248" t="str">
            <v>PRCAR</v>
          </cell>
          <cell r="H248">
            <v>228</v>
          </cell>
          <cell r="I248" t="str">
            <v>ARM</v>
          </cell>
          <cell r="J248">
            <v>40786</v>
          </cell>
          <cell r="K248" t="str">
            <v>2011/008</v>
          </cell>
          <cell r="L248" t="str">
            <v>DESCARGAS IFRIC AGO 11</v>
          </cell>
          <cell r="M248" t="str">
            <v>DESCARGAS IFRIC AGO 11</v>
          </cell>
          <cell r="N248">
            <v>45</v>
          </cell>
        </row>
        <row r="249">
          <cell r="B249">
            <v>41301005</v>
          </cell>
          <cell r="C249" t="str">
            <v>DESC TARIFA DE INVERSION IFRIC 12</v>
          </cell>
          <cell r="D249">
            <v>-2458768.46</v>
          </cell>
          <cell r="E249" t="str">
            <v>Gasto Deducible / Ingreso Acumulable</v>
          </cell>
          <cell r="F249" t="str">
            <v>ACRES</v>
          </cell>
          <cell r="G249" t="str">
            <v>PRCAR</v>
          </cell>
          <cell r="H249">
            <v>228</v>
          </cell>
          <cell r="I249" t="str">
            <v>ARM</v>
          </cell>
          <cell r="J249">
            <v>40786</v>
          </cell>
          <cell r="K249" t="str">
            <v>2011/008</v>
          </cell>
          <cell r="L249" t="str">
            <v>DESCARGAS IFRIC AGO 11 OTR</v>
          </cell>
          <cell r="M249" t="str">
            <v>DESCARGAS IFRIC AGO 11 OTR</v>
          </cell>
          <cell r="N249">
            <v>54</v>
          </cell>
        </row>
        <row r="250">
          <cell r="B250">
            <v>41301005</v>
          </cell>
          <cell r="C250" t="str">
            <v>DESC TARIFA DE INVERSION IFRIC 12</v>
          </cell>
          <cell r="D250">
            <v>-755613.95</v>
          </cell>
          <cell r="E250" t="str">
            <v>Gasto Deducible / Ingreso Acumulable</v>
          </cell>
          <cell r="F250" t="str">
            <v>ACRES</v>
          </cell>
          <cell r="G250" t="str">
            <v>PRCAR</v>
          </cell>
          <cell r="H250">
            <v>240</v>
          </cell>
          <cell r="I250" t="str">
            <v>ARM</v>
          </cell>
          <cell r="J250">
            <v>40816</v>
          </cell>
          <cell r="K250" t="str">
            <v>2011/009</v>
          </cell>
          <cell r="L250" t="str">
            <v>DESCARGAS IFRIC AGO 11 OTR</v>
          </cell>
          <cell r="M250" t="str">
            <v>DESCARGAS IFRIC AGO 11 OTR</v>
          </cell>
          <cell r="N250">
            <v>21</v>
          </cell>
        </row>
        <row r="251">
          <cell r="B251">
            <v>41301005</v>
          </cell>
          <cell r="C251" t="str">
            <v>DESC TARIFA DE INVERSION IFRIC 12</v>
          </cell>
          <cell r="D251">
            <v>2772207.13</v>
          </cell>
          <cell r="E251" t="str">
            <v>Gasto Deducible / Ingreso Acumulable</v>
          </cell>
          <cell r="F251" t="str">
            <v>ACRES</v>
          </cell>
          <cell r="G251" t="str">
            <v>PRCAR</v>
          </cell>
          <cell r="H251">
            <v>308</v>
          </cell>
          <cell r="I251" t="str">
            <v>ARM</v>
          </cell>
          <cell r="J251">
            <v>40847</v>
          </cell>
          <cell r="K251" t="str">
            <v>2011/010</v>
          </cell>
          <cell r="L251" t="str">
            <v>DESCARGAS IFRIC OCT 11</v>
          </cell>
          <cell r="M251" t="str">
            <v>DESCARGAS IFRIC OCT 11</v>
          </cell>
          <cell r="N251">
            <v>6</v>
          </cell>
        </row>
        <row r="252">
          <cell r="B252">
            <v>41301005</v>
          </cell>
          <cell r="C252" t="str">
            <v>DESC TARIFA DE INVERSION IFRIC 12</v>
          </cell>
          <cell r="D252">
            <v>-2772207.13</v>
          </cell>
          <cell r="E252" t="str">
            <v>Gasto Deducible / Ingreso Acumulable</v>
          </cell>
          <cell r="F252" t="str">
            <v>ACRES</v>
          </cell>
          <cell r="G252" t="str">
            <v>PRCAR</v>
          </cell>
          <cell r="H252">
            <v>309</v>
          </cell>
          <cell r="I252" t="str">
            <v>ARM</v>
          </cell>
          <cell r="J252">
            <v>40847</v>
          </cell>
          <cell r="K252" t="str">
            <v>2011/010</v>
          </cell>
          <cell r="L252" t="str">
            <v>CANCELA POLIZA 308</v>
          </cell>
          <cell r="M252" t="str">
            <v>CANCELA POLIZA 308</v>
          </cell>
          <cell r="N252">
            <v>6</v>
          </cell>
        </row>
        <row r="253">
          <cell r="B253">
            <v>41301005</v>
          </cell>
          <cell r="C253" t="str">
            <v>DESC TARIFA DE INVERSION IFRIC 12</v>
          </cell>
          <cell r="D253">
            <v>-903780.16</v>
          </cell>
          <cell r="E253" t="str">
            <v>Gasto Deducible / Ingreso Acumulable</v>
          </cell>
          <cell r="F253" t="str">
            <v>ACRES</v>
          </cell>
          <cell r="G253" t="str">
            <v>PRCAR</v>
          </cell>
          <cell r="H253">
            <v>310</v>
          </cell>
          <cell r="I253" t="str">
            <v>ARM</v>
          </cell>
          <cell r="J253">
            <v>40847</v>
          </cell>
          <cell r="K253" t="str">
            <v>2011/010</v>
          </cell>
          <cell r="L253" t="str">
            <v>DESCARGAS IFRIC OCT 11</v>
          </cell>
          <cell r="M253" t="str">
            <v>DESCARGAS IFRIC OCT 11</v>
          </cell>
          <cell r="N253">
            <v>6</v>
          </cell>
        </row>
        <row r="254">
          <cell r="B254">
            <v>41301005</v>
          </cell>
          <cell r="C254" t="str">
            <v>DESC TARIFA DE INVERSION IFRIC 12</v>
          </cell>
          <cell r="D254">
            <v>-1039560.69</v>
          </cell>
          <cell r="E254" t="str">
            <v>Gasto Deducible / Ingreso Acumulable</v>
          </cell>
          <cell r="F254" t="str">
            <v>ACRES</v>
          </cell>
          <cell r="G254" t="str">
            <v>PRCAR</v>
          </cell>
          <cell r="H254">
            <v>353</v>
          </cell>
          <cell r="I254" t="str">
            <v>ARM</v>
          </cell>
          <cell r="J254">
            <v>40877</v>
          </cell>
          <cell r="K254" t="str">
            <v>2011/011</v>
          </cell>
          <cell r="L254" t="str">
            <v>DESCARGAS IFRIC NOV 11</v>
          </cell>
          <cell r="M254" t="str">
            <v>DESCARGAS IFRIC NOV 11</v>
          </cell>
          <cell r="N254">
            <v>6</v>
          </cell>
        </row>
        <row r="255">
          <cell r="B255">
            <v>41301005</v>
          </cell>
          <cell r="C255" t="str">
            <v>DESC TARIFA DE INVERSION IFRIC 12</v>
          </cell>
          <cell r="D255">
            <v>1039560.69</v>
          </cell>
          <cell r="E255" t="str">
            <v>Gasto Deducible / Ingreso Acumulable</v>
          </cell>
          <cell r="F255" t="str">
            <v>ACRES</v>
          </cell>
          <cell r="G255" t="str">
            <v>PRCAR</v>
          </cell>
          <cell r="H255">
            <v>360</v>
          </cell>
          <cell r="I255" t="str">
            <v>ARM</v>
          </cell>
          <cell r="J255">
            <v>40877</v>
          </cell>
          <cell r="K255" t="str">
            <v>2011/011</v>
          </cell>
          <cell r="L255" t="str">
            <v>CANC POL 353</v>
          </cell>
          <cell r="M255" t="str">
            <v>CANC POL 353</v>
          </cell>
          <cell r="N255">
            <v>6</v>
          </cell>
        </row>
        <row r="256">
          <cell r="B256">
            <v>41301005</v>
          </cell>
          <cell r="C256" t="str">
            <v>DESC TARIFA DE INVERSION IFRIC 12</v>
          </cell>
          <cell r="D256">
            <v>-1039560.69</v>
          </cell>
          <cell r="E256" t="str">
            <v>Gasto Deducible / Ingreso Acumulable</v>
          </cell>
          <cell r="F256" t="str">
            <v>ACRES</v>
          </cell>
          <cell r="G256" t="str">
            <v>PRCAR</v>
          </cell>
          <cell r="H256">
            <v>361</v>
          </cell>
          <cell r="I256" t="str">
            <v>ARM</v>
          </cell>
          <cell r="J256">
            <v>40877</v>
          </cell>
          <cell r="K256" t="str">
            <v>2011/011</v>
          </cell>
          <cell r="L256" t="str">
            <v>DESCARGAS IFRIC NOV 11 2</v>
          </cell>
          <cell r="M256" t="str">
            <v>DESCARGAS IFRIC NOV 11 2</v>
          </cell>
          <cell r="N256">
            <v>6</v>
          </cell>
        </row>
        <row r="257">
          <cell r="B257">
            <v>41301005</v>
          </cell>
          <cell r="C257" t="str">
            <v>DESC TARIFA DE INVERSION IFRIC 12</v>
          </cell>
          <cell r="D257">
            <v>-708308.57</v>
          </cell>
          <cell r="E257" t="str">
            <v>Gasto Deducible / Ingreso Acumulable</v>
          </cell>
          <cell r="F257" t="str">
            <v>ACRES</v>
          </cell>
          <cell r="G257" t="str">
            <v>PRCAR</v>
          </cell>
          <cell r="H257">
            <v>431</v>
          </cell>
          <cell r="I257" t="str">
            <v>ARM</v>
          </cell>
          <cell r="J257">
            <v>40908</v>
          </cell>
          <cell r="K257" t="str">
            <v>2011/012</v>
          </cell>
          <cell r="L257" t="str">
            <v>DESCARGAS IFRIC DIC 11 2</v>
          </cell>
          <cell r="M257" t="str">
            <v>DESCARGAS IFRIC DIC 11 2</v>
          </cell>
          <cell r="N257">
            <v>6</v>
          </cell>
        </row>
        <row r="258">
          <cell r="B258">
            <v>41301005</v>
          </cell>
          <cell r="C258" t="str">
            <v>DESC TARIFA DE INVERSION IFRIC 12</v>
          </cell>
          <cell r="D258">
            <v>708308.57</v>
          </cell>
          <cell r="E258" t="str">
            <v>Gasto Deducible / Ingreso Acumulable</v>
          </cell>
          <cell r="F258" t="str">
            <v>ACRES</v>
          </cell>
          <cell r="G258" t="str">
            <v>PRCAR</v>
          </cell>
          <cell r="H258">
            <v>438</v>
          </cell>
          <cell r="I258" t="str">
            <v>ARM</v>
          </cell>
          <cell r="J258">
            <v>40908</v>
          </cell>
          <cell r="K258" t="str">
            <v>2011/012</v>
          </cell>
          <cell r="L258" t="str">
            <v>CANC POL 431</v>
          </cell>
          <cell r="M258" t="str">
            <v>CANC POL 431</v>
          </cell>
          <cell r="N258">
            <v>6</v>
          </cell>
        </row>
        <row r="259">
          <cell r="B259">
            <v>41301005</v>
          </cell>
          <cell r="C259" t="str">
            <v>DESC TARIFA DE INVERSION IFRIC 12</v>
          </cell>
          <cell r="D259">
            <v>-1541061.43</v>
          </cell>
          <cell r="E259" t="str">
            <v>Gasto Deducible / Ingreso Acumulable</v>
          </cell>
          <cell r="F259" t="str">
            <v>ACRES</v>
          </cell>
          <cell r="G259" t="str">
            <v>PRCAR</v>
          </cell>
          <cell r="H259">
            <v>439</v>
          </cell>
          <cell r="I259" t="str">
            <v>ARM</v>
          </cell>
          <cell r="J259">
            <v>40908</v>
          </cell>
          <cell r="K259" t="str">
            <v>2011/012</v>
          </cell>
          <cell r="L259" t="str">
            <v>DESCARGAS IFRIC DIC 11</v>
          </cell>
          <cell r="M259" t="str">
            <v>DESCARGAS IFRIC DIC 11</v>
          </cell>
          <cell r="N259">
            <v>6</v>
          </cell>
        </row>
        <row r="260">
          <cell r="B260">
            <v>41301005</v>
          </cell>
          <cell r="C260" t="str">
            <v>DESC TARIFA DE INVERSION IFRIC 12</v>
          </cell>
          <cell r="D260">
            <v>-113808.56</v>
          </cell>
          <cell r="E260" t="str">
            <v>Gasto Deducible / Ingreso Acumulable</v>
          </cell>
          <cell r="F260" t="str">
            <v>ACRES</v>
          </cell>
          <cell r="G260" t="str">
            <v>PRCAR</v>
          </cell>
          <cell r="H260">
            <v>463</v>
          </cell>
          <cell r="I260" t="str">
            <v>ARM</v>
          </cell>
          <cell r="J260">
            <v>40908</v>
          </cell>
          <cell r="K260" t="str">
            <v>2011/012</v>
          </cell>
          <cell r="L260" t="str">
            <v>COMPL IFRIC CIERRE MEX DIC 11</v>
          </cell>
          <cell r="M260" t="str">
            <v>COMPL IFRIC CIERRE MEX DIC 11</v>
          </cell>
          <cell r="N260">
            <v>2</v>
          </cell>
        </row>
        <row r="261">
          <cell r="B261">
            <v>41301006</v>
          </cell>
          <cell r="C261" t="str">
            <v>INGRESOS T1 CONST EN PROCESO</v>
          </cell>
          <cell r="D261">
            <v>8192886.5199999996</v>
          </cell>
          <cell r="E261" t="str">
            <v>Gasto Deducible / Ingreso Acumulable</v>
          </cell>
          <cell r="F261" t="str">
            <v>ACRES</v>
          </cell>
          <cell r="G261" t="str">
            <v>PRCAR</v>
          </cell>
          <cell r="H261">
            <v>228</v>
          </cell>
          <cell r="I261" t="str">
            <v>ARM</v>
          </cell>
          <cell r="J261">
            <v>40786</v>
          </cell>
          <cell r="K261" t="str">
            <v>2011/008</v>
          </cell>
          <cell r="L261" t="str">
            <v>CANCELA POLIZA 186807</v>
          </cell>
          <cell r="M261" t="str">
            <v>CANCELA POLIZA 186807</v>
          </cell>
          <cell r="N261">
            <v>14</v>
          </cell>
        </row>
        <row r="262">
          <cell r="B262">
            <v>41301006</v>
          </cell>
          <cell r="C262" t="str">
            <v>INGRESOS T1 CONST EN PROCESO</v>
          </cell>
          <cell r="D262">
            <v>-8192886.5199999996</v>
          </cell>
          <cell r="E262" t="str">
            <v>Gasto Deducible / Ingreso Acumulable</v>
          </cell>
          <cell r="F262" t="str">
            <v>ACRES</v>
          </cell>
          <cell r="G262" t="str">
            <v>PRCAR</v>
          </cell>
          <cell r="H262">
            <v>228</v>
          </cell>
          <cell r="I262" t="str">
            <v>ARM</v>
          </cell>
          <cell r="J262">
            <v>40786</v>
          </cell>
          <cell r="K262" t="str">
            <v>2011/008</v>
          </cell>
          <cell r="L262" t="str">
            <v>DESCARGAS IFRIC AGO 11</v>
          </cell>
          <cell r="M262" t="str">
            <v>DESCARGAS IFRIC AGO 11</v>
          </cell>
          <cell r="N262">
            <v>46</v>
          </cell>
        </row>
        <row r="263">
          <cell r="B263">
            <v>41301006</v>
          </cell>
          <cell r="C263" t="str">
            <v>INGRESOS T1 CONST EN PROCESO</v>
          </cell>
          <cell r="D263">
            <v>-3205539.36</v>
          </cell>
          <cell r="E263" t="str">
            <v>Gasto Deducible / Ingreso Acumulable</v>
          </cell>
          <cell r="F263" t="str">
            <v>ACRES</v>
          </cell>
          <cell r="G263" t="str">
            <v>PRCAR</v>
          </cell>
          <cell r="H263">
            <v>228</v>
          </cell>
          <cell r="I263" t="str">
            <v>ARM</v>
          </cell>
          <cell r="J263">
            <v>40786</v>
          </cell>
          <cell r="K263" t="str">
            <v>2011/008</v>
          </cell>
          <cell r="L263" t="str">
            <v>DESCARGAS IFRIC AGO 11 OTR</v>
          </cell>
          <cell r="M263" t="str">
            <v>DESCARGAS IFRIC AGO 11 OTR</v>
          </cell>
          <cell r="N263">
            <v>55</v>
          </cell>
        </row>
        <row r="264">
          <cell r="B264">
            <v>41301006</v>
          </cell>
          <cell r="C264" t="str">
            <v>INGRESOS T1 CONST EN PROCESO</v>
          </cell>
          <cell r="D264">
            <v>-8774796.1500000004</v>
          </cell>
          <cell r="E264" t="str">
            <v>Gasto Deducible / Ingreso Acumulable</v>
          </cell>
          <cell r="F264" t="str">
            <v>ACRES</v>
          </cell>
          <cell r="G264" t="str">
            <v>PRCAR</v>
          </cell>
          <cell r="H264">
            <v>240</v>
          </cell>
          <cell r="I264" t="str">
            <v>ARM</v>
          </cell>
          <cell r="J264">
            <v>40816</v>
          </cell>
          <cell r="K264" t="str">
            <v>2011/009</v>
          </cell>
          <cell r="L264" t="str">
            <v>DESCARGAS IFRIC AGO 11 OTR</v>
          </cell>
          <cell r="M264" t="str">
            <v>DESCARGAS IFRIC AGO 11 OTR</v>
          </cell>
          <cell r="N264">
            <v>22</v>
          </cell>
        </row>
        <row r="265">
          <cell r="B265">
            <v>41301006</v>
          </cell>
          <cell r="C265" t="str">
            <v>INGRESOS T1 CONST EN PROCESO</v>
          </cell>
          <cell r="D265">
            <v>-9165671.6500000004</v>
          </cell>
          <cell r="E265" t="str">
            <v>Gasto Deducible / Ingreso Acumulable</v>
          </cell>
          <cell r="F265" t="str">
            <v>ACRES</v>
          </cell>
          <cell r="G265" t="str">
            <v>PRCAR</v>
          </cell>
          <cell r="H265">
            <v>308</v>
          </cell>
          <cell r="I265" t="str">
            <v>ARM</v>
          </cell>
          <cell r="J265">
            <v>40847</v>
          </cell>
          <cell r="K265" t="str">
            <v>2011/010</v>
          </cell>
          <cell r="L265" t="str">
            <v>DESCARGAS IFRIC OCT 11</v>
          </cell>
          <cell r="M265" t="str">
            <v>DESCARGAS IFRIC OCT 11</v>
          </cell>
          <cell r="N265">
            <v>7</v>
          </cell>
        </row>
        <row r="266">
          <cell r="B266">
            <v>41301006</v>
          </cell>
          <cell r="C266" t="str">
            <v>INGRESOS T1 CONST EN PROCESO</v>
          </cell>
          <cell r="D266">
            <v>9165671.6500000004</v>
          </cell>
          <cell r="E266" t="str">
            <v>Gasto Deducible / Ingreso Acumulable</v>
          </cell>
          <cell r="F266" t="str">
            <v>ACRES</v>
          </cell>
          <cell r="G266" t="str">
            <v>PRCAR</v>
          </cell>
          <cell r="H266">
            <v>309</v>
          </cell>
          <cell r="I266" t="str">
            <v>ARM</v>
          </cell>
          <cell r="J266">
            <v>40847</v>
          </cell>
          <cell r="K266" t="str">
            <v>2011/010</v>
          </cell>
          <cell r="L266" t="str">
            <v>CANCELA POLIZA 308</v>
          </cell>
          <cell r="M266" t="str">
            <v>CANCELA POLIZA 308</v>
          </cell>
          <cell r="N266">
            <v>7</v>
          </cell>
        </row>
        <row r="267">
          <cell r="B267">
            <v>41301006</v>
          </cell>
          <cell r="C267" t="str">
            <v>INGRESOS T1 CONST EN PROCESO</v>
          </cell>
          <cell r="D267">
            <v>-11488600.34</v>
          </cell>
          <cell r="E267" t="str">
            <v>Gasto Deducible / Ingreso Acumulable</v>
          </cell>
          <cell r="F267" t="str">
            <v>ACRES</v>
          </cell>
          <cell r="G267" t="str">
            <v>PRCAR</v>
          </cell>
          <cell r="H267">
            <v>310</v>
          </cell>
          <cell r="I267" t="str">
            <v>ARM</v>
          </cell>
          <cell r="J267">
            <v>40847</v>
          </cell>
          <cell r="K267" t="str">
            <v>2011/010</v>
          </cell>
          <cell r="L267" t="str">
            <v>DESCARGAS IFRIC OCT 11</v>
          </cell>
          <cell r="M267" t="str">
            <v>DESCARGAS IFRIC OCT 11</v>
          </cell>
          <cell r="N267">
            <v>7</v>
          </cell>
        </row>
        <row r="268">
          <cell r="B268">
            <v>41301006</v>
          </cell>
          <cell r="C268" t="str">
            <v>INGRESOS T1 CONST EN PROCESO</v>
          </cell>
          <cell r="D268">
            <v>-6751192.4699999997</v>
          </cell>
          <cell r="E268" t="str">
            <v>Gasto Deducible / Ingreso Acumulable</v>
          </cell>
          <cell r="F268" t="str">
            <v>ACRES</v>
          </cell>
          <cell r="G268" t="str">
            <v>PRCAR</v>
          </cell>
          <cell r="H268">
            <v>353</v>
          </cell>
          <cell r="I268" t="str">
            <v>ARM</v>
          </cell>
          <cell r="J268">
            <v>40877</v>
          </cell>
          <cell r="K268" t="str">
            <v>2011/011</v>
          </cell>
          <cell r="L268" t="str">
            <v>DESCARGAS IFRIC NOV 11</v>
          </cell>
          <cell r="M268" t="str">
            <v>DESCARGAS IFRIC NOV 11</v>
          </cell>
          <cell r="N268">
            <v>7</v>
          </cell>
        </row>
        <row r="269">
          <cell r="B269">
            <v>41301006</v>
          </cell>
          <cell r="C269" t="str">
            <v>INGRESOS T1 CONST EN PROCESO</v>
          </cell>
          <cell r="D269">
            <v>6751192.4699999997</v>
          </cell>
          <cell r="E269" t="str">
            <v>Gasto Deducible / Ingreso Acumulable</v>
          </cell>
          <cell r="F269" t="str">
            <v>ACRES</v>
          </cell>
          <cell r="G269" t="str">
            <v>PRCAR</v>
          </cell>
          <cell r="H269">
            <v>360</v>
          </cell>
          <cell r="I269" t="str">
            <v>ARM</v>
          </cell>
          <cell r="J269">
            <v>40877</v>
          </cell>
          <cell r="K269" t="str">
            <v>2011/011</v>
          </cell>
          <cell r="L269" t="str">
            <v>CANC POL 353</v>
          </cell>
          <cell r="M269" t="str">
            <v>CANC POL 353</v>
          </cell>
          <cell r="N269">
            <v>7</v>
          </cell>
        </row>
        <row r="270">
          <cell r="B270">
            <v>41301006</v>
          </cell>
          <cell r="C270" t="str">
            <v>INGRESOS T1 CONST EN PROCESO</v>
          </cell>
          <cell r="D270">
            <v>-11312624.279999999</v>
          </cell>
          <cell r="E270" t="str">
            <v>Gasto Deducible / Ingreso Acumulable</v>
          </cell>
          <cell r="F270" t="str">
            <v>ACRES</v>
          </cell>
          <cell r="G270" t="str">
            <v>PRCAR</v>
          </cell>
          <cell r="H270">
            <v>361</v>
          </cell>
          <cell r="I270" t="str">
            <v>ARM</v>
          </cell>
          <cell r="J270">
            <v>40877</v>
          </cell>
          <cell r="K270" t="str">
            <v>2011/011</v>
          </cell>
          <cell r="L270" t="str">
            <v>DESCARGAS IFRIC NOV 11 2</v>
          </cell>
          <cell r="M270" t="str">
            <v>DESCARGAS IFRIC NOV 11 2</v>
          </cell>
          <cell r="N270">
            <v>7</v>
          </cell>
        </row>
        <row r="271">
          <cell r="B271">
            <v>41301006</v>
          </cell>
          <cell r="C271" t="str">
            <v>INGRESOS T1 CONST EN PROCESO</v>
          </cell>
          <cell r="D271">
            <v>-6294240.1399999997</v>
          </cell>
          <cell r="E271" t="str">
            <v>Gasto Deducible / Ingreso Acumulable</v>
          </cell>
          <cell r="F271" t="str">
            <v>ACRES</v>
          </cell>
          <cell r="G271" t="str">
            <v>PRCAR</v>
          </cell>
          <cell r="H271">
            <v>431</v>
          </cell>
          <cell r="I271" t="str">
            <v>ARM</v>
          </cell>
          <cell r="J271">
            <v>40908</v>
          </cell>
          <cell r="K271" t="str">
            <v>2011/012</v>
          </cell>
          <cell r="L271" t="str">
            <v>DESCARGAS IFRIC DIC 11 2</v>
          </cell>
          <cell r="M271" t="str">
            <v>DESCARGAS IFRIC DIC 11 2</v>
          </cell>
          <cell r="N271">
            <v>7</v>
          </cell>
        </row>
        <row r="272">
          <cell r="B272">
            <v>41301006</v>
          </cell>
          <cell r="C272" t="str">
            <v>INGRESOS T1 CONST EN PROCESO</v>
          </cell>
          <cell r="D272">
            <v>6294240.1399999997</v>
          </cell>
          <cell r="E272" t="str">
            <v>Gasto Deducible / Ingreso Acumulable</v>
          </cell>
          <cell r="F272" t="str">
            <v>ACRES</v>
          </cell>
          <cell r="G272" t="str">
            <v>PRCAR</v>
          </cell>
          <cell r="H272">
            <v>438</v>
          </cell>
          <cell r="I272" t="str">
            <v>ARM</v>
          </cell>
          <cell r="J272">
            <v>40908</v>
          </cell>
          <cell r="K272" t="str">
            <v>2011/012</v>
          </cell>
          <cell r="L272" t="str">
            <v>CANC POL 431</v>
          </cell>
          <cell r="M272" t="str">
            <v>CANC POL 431</v>
          </cell>
          <cell r="N272">
            <v>7</v>
          </cell>
        </row>
        <row r="273">
          <cell r="B273">
            <v>41301006</v>
          </cell>
          <cell r="C273" t="str">
            <v>INGRESOS T1 CONST EN PROCESO</v>
          </cell>
          <cell r="D273">
            <v>-6821309.3899999997</v>
          </cell>
          <cell r="E273" t="str">
            <v>Gasto Deducible / Ingreso Acumulable</v>
          </cell>
          <cell r="F273" t="str">
            <v>ACRES</v>
          </cell>
          <cell r="G273" t="str">
            <v>PRCAR</v>
          </cell>
          <cell r="H273">
            <v>439</v>
          </cell>
          <cell r="I273" t="str">
            <v>ARM</v>
          </cell>
          <cell r="J273">
            <v>40908</v>
          </cell>
          <cell r="K273" t="str">
            <v>2011/012</v>
          </cell>
          <cell r="L273" t="str">
            <v>DESCARGAS IFRIC DIC 11</v>
          </cell>
          <cell r="M273" t="str">
            <v>DESCARGAS IFRIC DIC 11</v>
          </cell>
          <cell r="N273">
            <v>7</v>
          </cell>
        </row>
        <row r="274">
          <cell r="B274">
            <v>41301006</v>
          </cell>
          <cell r="C274" t="str">
            <v>INGRESOS T1 CONST EN PROCESO</v>
          </cell>
          <cell r="D274">
            <v>-1071818.78</v>
          </cell>
          <cell r="E274" t="str">
            <v>Gasto Deducible / Ingreso Acumulable</v>
          </cell>
          <cell r="F274" t="str">
            <v>ACRES</v>
          </cell>
          <cell r="G274" t="str">
            <v>PRCAR</v>
          </cell>
          <cell r="H274">
            <v>463</v>
          </cell>
          <cell r="I274" t="str">
            <v>ARM</v>
          </cell>
          <cell r="J274">
            <v>40908</v>
          </cell>
          <cell r="K274" t="str">
            <v>2011/012</v>
          </cell>
          <cell r="L274" t="str">
            <v>COMPL IFRIC CIERRE MEX DIC 11</v>
          </cell>
          <cell r="M274" t="str">
            <v>COMPL IFRIC CIERRE MEX DIC 11</v>
          </cell>
          <cell r="N274">
            <v>4</v>
          </cell>
        </row>
        <row r="275">
          <cell r="B275">
            <v>41301001</v>
          </cell>
          <cell r="C275" t="str">
            <v>Ingresos Tarifa Inversion</v>
          </cell>
          <cell r="D275">
            <v>-3261099.6</v>
          </cell>
          <cell r="E275" t="str">
            <v>Provisiones de Ingresos no Acumulables</v>
          </cell>
          <cell r="F275" t="str">
            <v>ACRES</v>
          </cell>
          <cell r="G275" t="str">
            <v>PRCAR</v>
          </cell>
          <cell r="H275">
            <v>190</v>
          </cell>
          <cell r="I275" t="str">
            <v>ARM</v>
          </cell>
          <cell r="J275">
            <v>40694</v>
          </cell>
          <cell r="K275" t="str">
            <v>2011/005</v>
          </cell>
          <cell r="L275" t="str">
            <v>PROVISION INGRESOS  MAY 2011</v>
          </cell>
          <cell r="M275" t="str">
            <v>PROV ING  MAY 11</v>
          </cell>
          <cell r="N275">
            <v>59</v>
          </cell>
        </row>
        <row r="276">
          <cell r="B276">
            <v>41301001</v>
          </cell>
          <cell r="C276" t="str">
            <v>Ingresos Tarifa Inversion</v>
          </cell>
          <cell r="D276">
            <v>5825429.5599999996</v>
          </cell>
          <cell r="E276" t="str">
            <v>Provisiones de Ingresos no Acumulables</v>
          </cell>
          <cell r="F276" t="str">
            <v>ACRES</v>
          </cell>
          <cell r="G276" t="str">
            <v>PRCAR</v>
          </cell>
          <cell r="H276">
            <v>404</v>
          </cell>
          <cell r="I276" t="str">
            <v>ARM</v>
          </cell>
          <cell r="J276">
            <v>40878</v>
          </cell>
          <cell r="K276" t="str">
            <v>2011/012</v>
          </cell>
          <cell r="L276" t="str">
            <v>CANCELACION PROVISION INGRESOS NOV 2011</v>
          </cell>
          <cell r="M276" t="str">
            <v>CANC PROV ING NOV</v>
          </cell>
          <cell r="N276">
            <v>1</v>
          </cell>
        </row>
        <row r="277">
          <cell r="B277">
            <v>41301001</v>
          </cell>
          <cell r="C277" t="str">
            <v>Ingresos Tarifa Inversion</v>
          </cell>
          <cell r="D277">
            <v>-5864736.3799999999</v>
          </cell>
          <cell r="E277" t="str">
            <v>Provisiones de Ingresos no Acumulables</v>
          </cell>
          <cell r="F277" t="str">
            <v>ACRES</v>
          </cell>
          <cell r="G277" t="str">
            <v>PRCAR</v>
          </cell>
          <cell r="H277">
            <v>409</v>
          </cell>
          <cell r="I277" t="str">
            <v>ARM</v>
          </cell>
          <cell r="J277">
            <v>40908</v>
          </cell>
          <cell r="K277" t="str">
            <v>2011/012</v>
          </cell>
          <cell r="L277" t="str">
            <v>PROVISION INGRESOS  DIC 2011</v>
          </cell>
          <cell r="M277" t="str">
            <v>PROV ING  DIC 11</v>
          </cell>
          <cell r="N277">
            <v>1</v>
          </cell>
        </row>
        <row r="278">
          <cell r="B278">
            <v>41301001</v>
          </cell>
          <cell r="C278" t="str">
            <v>Ingresos Tarifa Inversion</v>
          </cell>
          <cell r="D278">
            <v>-5825429.5599999996</v>
          </cell>
          <cell r="E278" t="str">
            <v>Provisiones de Ingresos no Acumulables</v>
          </cell>
          <cell r="F278" t="str">
            <v>ACRES</v>
          </cell>
          <cell r="G278" t="str">
            <v>PRCAR</v>
          </cell>
          <cell r="H278">
            <v>335</v>
          </cell>
          <cell r="I278" t="str">
            <v>ARM</v>
          </cell>
          <cell r="J278">
            <v>40877</v>
          </cell>
          <cell r="K278" t="str">
            <v>2011/011</v>
          </cell>
          <cell r="L278" t="str">
            <v>PROVISION INGRESOS  NOV 2011</v>
          </cell>
          <cell r="M278" t="str">
            <v>PROV ING  NOV 11</v>
          </cell>
          <cell r="N278">
            <v>1</v>
          </cell>
        </row>
        <row r="279">
          <cell r="B279">
            <v>41301001</v>
          </cell>
          <cell r="C279" t="str">
            <v>Ingresos Tarifa Inversion</v>
          </cell>
          <cell r="D279">
            <v>5774290.3300000001</v>
          </cell>
          <cell r="E279" t="str">
            <v>Provisiones de Ingresos no Acumulables</v>
          </cell>
          <cell r="F279" t="str">
            <v>ACRES</v>
          </cell>
          <cell r="G279" t="str">
            <v>PRCAR</v>
          </cell>
          <cell r="H279">
            <v>240</v>
          </cell>
          <cell r="I279" t="str">
            <v>ARM</v>
          </cell>
          <cell r="J279">
            <v>40787</v>
          </cell>
          <cell r="K279" t="str">
            <v>2011/009</v>
          </cell>
          <cell r="L279" t="str">
            <v>CANCELACION PROVISION INGRESOS AGO 2011</v>
          </cell>
          <cell r="M279" t="str">
            <v>CANC PROV ING AGO</v>
          </cell>
          <cell r="N279">
            <v>10</v>
          </cell>
        </row>
        <row r="280">
          <cell r="B280">
            <v>41301001</v>
          </cell>
          <cell r="C280" t="str">
            <v>Ingresos Tarifa Inversion</v>
          </cell>
          <cell r="D280">
            <v>-5811172.9000000004</v>
          </cell>
          <cell r="E280" t="str">
            <v>Provisiones de Ingresos no Acumulables</v>
          </cell>
          <cell r="F280" t="str">
            <v>ACRES</v>
          </cell>
          <cell r="G280" t="str">
            <v>PRCAR</v>
          </cell>
          <cell r="H280">
            <v>266</v>
          </cell>
          <cell r="I280" t="str">
            <v>ARM</v>
          </cell>
          <cell r="J280">
            <v>40847</v>
          </cell>
          <cell r="K280" t="str">
            <v>2011/010</v>
          </cell>
          <cell r="L280" t="str">
            <v>PROVISION INGRESOS  OCT 2011</v>
          </cell>
          <cell r="M280" t="str">
            <v>PROV ING  OCT 11</v>
          </cell>
          <cell r="N280">
            <v>1</v>
          </cell>
        </row>
        <row r="281">
          <cell r="B281">
            <v>41301001</v>
          </cell>
          <cell r="C281" t="str">
            <v>Ingresos Tarifa Inversion</v>
          </cell>
          <cell r="D281">
            <v>5811172.9000000004</v>
          </cell>
          <cell r="E281" t="str">
            <v>Provisiones de Ingresos no Acumulables</v>
          </cell>
          <cell r="F281" t="str">
            <v>ACRES</v>
          </cell>
          <cell r="G281" t="str">
            <v>PRCAR</v>
          </cell>
          <cell r="H281">
            <v>330</v>
          </cell>
          <cell r="I281" t="str">
            <v>ARM</v>
          </cell>
          <cell r="J281">
            <v>40848</v>
          </cell>
          <cell r="K281" t="str">
            <v>2011/011</v>
          </cell>
          <cell r="L281" t="str">
            <v>CANCELACION PROVISION INGRESOS OCT 2011</v>
          </cell>
          <cell r="M281" t="str">
            <v>CANC PROV ING OCT</v>
          </cell>
          <cell r="N281">
            <v>1</v>
          </cell>
        </row>
        <row r="282">
          <cell r="B282">
            <v>41301001</v>
          </cell>
          <cell r="C282" t="str">
            <v>Ingresos Tarifa Inversion</v>
          </cell>
          <cell r="D282">
            <v>-5829700.79</v>
          </cell>
          <cell r="E282" t="str">
            <v>Provisiones de Ingresos no Acumulables</v>
          </cell>
          <cell r="F282" t="str">
            <v>ACRES</v>
          </cell>
          <cell r="G282" t="str">
            <v>PRCAR</v>
          </cell>
          <cell r="H282">
            <v>240</v>
          </cell>
          <cell r="I282" t="str">
            <v>ARM</v>
          </cell>
          <cell r="J282">
            <v>40816</v>
          </cell>
          <cell r="K282" t="str">
            <v>2011/009</v>
          </cell>
          <cell r="L282" t="str">
            <v>PROVISION INGRESOS  SEP 2011</v>
          </cell>
          <cell r="M282" t="str">
            <v>PROV ING  SEP 11</v>
          </cell>
          <cell r="N282">
            <v>42</v>
          </cell>
        </row>
        <row r="283">
          <cell r="B283">
            <v>41301001</v>
          </cell>
          <cell r="C283" t="str">
            <v>Ingresos Tarifa Inversion</v>
          </cell>
          <cell r="D283">
            <v>5829700.79</v>
          </cell>
          <cell r="E283" t="str">
            <v>Provisiones de Ingresos no Acumulables</v>
          </cell>
          <cell r="F283" t="str">
            <v>ACRES</v>
          </cell>
          <cell r="G283" t="str">
            <v>PRCAR</v>
          </cell>
          <cell r="H283">
            <v>261</v>
          </cell>
          <cell r="I283" t="str">
            <v>ARM</v>
          </cell>
          <cell r="J283">
            <v>40817</v>
          </cell>
          <cell r="K283" t="str">
            <v>2011/010</v>
          </cell>
          <cell r="L283" t="str">
            <v>CANCELACION PROVISION INGRESOS SEP 2011</v>
          </cell>
          <cell r="M283" t="str">
            <v>CANC PROV ING SEP</v>
          </cell>
          <cell r="N283">
            <v>1</v>
          </cell>
        </row>
        <row r="284">
          <cell r="B284">
            <v>41301001</v>
          </cell>
          <cell r="C284" t="str">
            <v>Ingresos Tarifa Inversion</v>
          </cell>
          <cell r="D284">
            <v>-5774290.3300000001</v>
          </cell>
          <cell r="E284" t="str">
            <v>Provisiones de Ingresos no Acumulables</v>
          </cell>
          <cell r="F284" t="str">
            <v>ACRES</v>
          </cell>
          <cell r="G284" t="str">
            <v>PRCAR</v>
          </cell>
          <cell r="H284">
            <v>228</v>
          </cell>
          <cell r="I284" t="str">
            <v>ARM</v>
          </cell>
          <cell r="J284">
            <v>40786</v>
          </cell>
          <cell r="K284" t="str">
            <v>2011/008</v>
          </cell>
          <cell r="L284" t="str">
            <v>PROVISION INGRESOS  AGO 2011</v>
          </cell>
          <cell r="M284" t="str">
            <v>PROV ING  AGO 11</v>
          </cell>
          <cell r="N284">
            <v>76</v>
          </cell>
        </row>
        <row r="285">
          <cell r="B285">
            <v>41301001</v>
          </cell>
          <cell r="C285" t="str">
            <v>Ingresos Tarifa Inversion</v>
          </cell>
          <cell r="D285">
            <v>4229932.2300000004</v>
          </cell>
          <cell r="E285" t="str">
            <v>Provisiones de Ingresos no Acumulables</v>
          </cell>
          <cell r="F285" t="str">
            <v>ACRES</v>
          </cell>
          <cell r="G285" t="str">
            <v>PRCAR</v>
          </cell>
          <cell r="H285">
            <v>177</v>
          </cell>
          <cell r="I285" t="str">
            <v>ARM</v>
          </cell>
          <cell r="J285">
            <v>40634</v>
          </cell>
          <cell r="K285" t="str">
            <v>2011/004</v>
          </cell>
          <cell r="L285" t="str">
            <v>CANCELACION PROVISION INGRESOS MAR 2011</v>
          </cell>
          <cell r="M285" t="str">
            <v>CANC PROV ING MAR</v>
          </cell>
          <cell r="N285">
            <v>8</v>
          </cell>
        </row>
        <row r="286">
          <cell r="B286">
            <v>41301001</v>
          </cell>
          <cell r="C286" t="str">
            <v>Ingresos Tarifa Inversion</v>
          </cell>
          <cell r="D286">
            <v>-4245800.5999999996</v>
          </cell>
          <cell r="E286" t="str">
            <v>Provisiones de Ingresos no Acumulables</v>
          </cell>
          <cell r="F286" t="str">
            <v>ACRES</v>
          </cell>
          <cell r="G286" t="str">
            <v>PRCAR</v>
          </cell>
          <cell r="H286">
            <v>177</v>
          </cell>
          <cell r="I286" t="str">
            <v>ARM</v>
          </cell>
          <cell r="J286">
            <v>40663</v>
          </cell>
          <cell r="K286" t="str">
            <v>2011/004</v>
          </cell>
          <cell r="L286" t="str">
            <v>PROVISION INGRESOS  ABR 2011</v>
          </cell>
          <cell r="M286" t="str">
            <v>PROV ING  ABR 11</v>
          </cell>
          <cell r="N286">
            <v>74</v>
          </cell>
        </row>
        <row r="287">
          <cell r="B287">
            <v>41301001</v>
          </cell>
          <cell r="C287" t="str">
            <v>Ingresos Tarifa Inversion</v>
          </cell>
          <cell r="D287">
            <v>4245800.5999999996</v>
          </cell>
          <cell r="E287" t="str">
            <v>Provisiones de Ingresos no Acumulables</v>
          </cell>
          <cell r="F287" t="str">
            <v>ACRES</v>
          </cell>
          <cell r="G287" t="str">
            <v>PRCAR</v>
          </cell>
          <cell r="H287">
            <v>190</v>
          </cell>
          <cell r="I287" t="str">
            <v>ARM</v>
          </cell>
          <cell r="J287">
            <v>40664</v>
          </cell>
          <cell r="K287" t="str">
            <v>2011/005</v>
          </cell>
          <cell r="L287" t="str">
            <v>CANCELACION PROVISION INGRESOS ABR 2011</v>
          </cell>
          <cell r="M287" t="str">
            <v>CANC PROV ING ABR</v>
          </cell>
          <cell r="N287">
            <v>6</v>
          </cell>
        </row>
        <row r="288">
          <cell r="B288">
            <v>41301001</v>
          </cell>
          <cell r="C288" t="str">
            <v>Ingresos Tarifa Inversion</v>
          </cell>
          <cell r="D288">
            <v>-301342</v>
          </cell>
          <cell r="E288" t="str">
            <v>Provisiones de Ingresos no Acumulables</v>
          </cell>
          <cell r="F288" t="str">
            <v>ACRES</v>
          </cell>
          <cell r="G288" t="str">
            <v>PRCAR</v>
          </cell>
          <cell r="H288">
            <v>216</v>
          </cell>
          <cell r="I288" t="str">
            <v>ARM</v>
          </cell>
          <cell r="J288">
            <v>40755</v>
          </cell>
          <cell r="K288" t="str">
            <v>2011/007</v>
          </cell>
          <cell r="L288" t="str">
            <v>COMPL CANC PRON INGRESOS</v>
          </cell>
          <cell r="M288" t="str">
            <v>COMPL CANC PRON INGRESOS</v>
          </cell>
          <cell r="N288">
            <v>36</v>
          </cell>
        </row>
        <row r="289">
          <cell r="B289">
            <v>41301001</v>
          </cell>
          <cell r="C289" t="str">
            <v>Ingresos Tarifa Inversion</v>
          </cell>
          <cell r="D289">
            <v>-3394158.66</v>
          </cell>
          <cell r="E289" t="str">
            <v>Provisiones de Ingresos no Acumulables</v>
          </cell>
          <cell r="F289" t="str">
            <v>ACRES</v>
          </cell>
          <cell r="G289" t="str">
            <v>PRCAR</v>
          </cell>
          <cell r="H289">
            <v>216</v>
          </cell>
          <cell r="I289" t="str">
            <v>ARM</v>
          </cell>
          <cell r="J289">
            <v>40755</v>
          </cell>
          <cell r="K289" t="str">
            <v>2011/007</v>
          </cell>
          <cell r="L289" t="str">
            <v>COMPL PROV INGRESOS</v>
          </cell>
          <cell r="M289" t="str">
            <v>COMPL PROV INGRESOS</v>
          </cell>
          <cell r="N289">
            <v>40</v>
          </cell>
        </row>
        <row r="290">
          <cell r="B290">
            <v>41301001</v>
          </cell>
          <cell r="C290" t="str">
            <v>Ingresos Tarifa Inversion</v>
          </cell>
          <cell r="D290">
            <v>-3394158.66</v>
          </cell>
          <cell r="E290" t="str">
            <v>Provisiones de Ingresos no Acumulables</v>
          </cell>
          <cell r="F290" t="str">
            <v>ACRES</v>
          </cell>
          <cell r="G290" t="str">
            <v>PRCAR</v>
          </cell>
          <cell r="H290">
            <v>216</v>
          </cell>
          <cell r="I290" t="str">
            <v>ARM</v>
          </cell>
          <cell r="J290">
            <v>40755</v>
          </cell>
          <cell r="K290" t="str">
            <v>2011/007</v>
          </cell>
          <cell r="L290" t="str">
            <v>COMPL PROV INGRESOS</v>
          </cell>
          <cell r="M290" t="str">
            <v>COMPL PROV INGRESOS</v>
          </cell>
          <cell r="N290">
            <v>42</v>
          </cell>
        </row>
        <row r="291">
          <cell r="B291">
            <v>41301001</v>
          </cell>
          <cell r="C291" t="str">
            <v>Ingresos Tarifa Inversion</v>
          </cell>
          <cell r="D291">
            <v>-761226.29</v>
          </cell>
          <cell r="E291" t="str">
            <v>Provisiones de Ingresos no Acumulables</v>
          </cell>
          <cell r="F291" t="str">
            <v>ACRES</v>
          </cell>
          <cell r="G291" t="str">
            <v>PRCAR</v>
          </cell>
          <cell r="H291">
            <v>216</v>
          </cell>
          <cell r="I291" t="str">
            <v>ARM</v>
          </cell>
          <cell r="J291">
            <v>40755</v>
          </cell>
          <cell r="K291" t="str">
            <v>2011/007</v>
          </cell>
          <cell r="L291" t="str">
            <v>PROVISION INGRESOS  JUL 2011</v>
          </cell>
          <cell r="M291" t="str">
            <v>PROV ING  JUL 11</v>
          </cell>
          <cell r="N291">
            <v>87</v>
          </cell>
        </row>
        <row r="292">
          <cell r="B292">
            <v>41301001</v>
          </cell>
          <cell r="C292" t="str">
            <v>Ingresos Tarifa Inversion</v>
          </cell>
          <cell r="D292">
            <v>761226.29</v>
          </cell>
          <cell r="E292" t="str">
            <v>Provisiones de Ingresos no Acumulables</v>
          </cell>
          <cell r="F292" t="str">
            <v>ACRES</v>
          </cell>
          <cell r="G292" t="str">
            <v>PRCAR</v>
          </cell>
          <cell r="H292">
            <v>228</v>
          </cell>
          <cell r="I292" t="str">
            <v>ARM</v>
          </cell>
          <cell r="J292">
            <v>40756</v>
          </cell>
          <cell r="K292" t="str">
            <v>2011/008</v>
          </cell>
          <cell r="L292" t="str">
            <v>CANCELACION PROVISION INGRESOS JUL 2011</v>
          </cell>
          <cell r="M292" t="str">
            <v>CANC PROV ING JUL</v>
          </cell>
          <cell r="N292">
            <v>4</v>
          </cell>
        </row>
        <row r="293">
          <cell r="B293">
            <v>41301001</v>
          </cell>
          <cell r="C293" t="str">
            <v>Ingresos Tarifa Inversion</v>
          </cell>
          <cell r="D293">
            <v>6788317.3200000003</v>
          </cell>
          <cell r="E293" t="str">
            <v>Provisiones de Ingresos no Acumulables</v>
          </cell>
          <cell r="F293" t="str">
            <v>ACRES</v>
          </cell>
          <cell r="G293" t="str">
            <v>PRCAR</v>
          </cell>
          <cell r="H293">
            <v>228</v>
          </cell>
          <cell r="I293" t="str">
            <v>ARM</v>
          </cell>
          <cell r="J293">
            <v>40756</v>
          </cell>
          <cell r="K293" t="str">
            <v>2011/008</v>
          </cell>
          <cell r="L293" t="str">
            <v>COMPLEMENTO CANCELACION PROVISION DE INGRESOS</v>
          </cell>
          <cell r="M293" t="str">
            <v>COMPL CANC PROV INGRESOS</v>
          </cell>
          <cell r="N293">
            <v>22</v>
          </cell>
        </row>
        <row r="294">
          <cell r="B294">
            <v>41301001</v>
          </cell>
          <cell r="C294" t="str">
            <v>Ingresos Tarifa Inversion</v>
          </cell>
          <cell r="D294">
            <v>3261099.6</v>
          </cell>
          <cell r="E294" t="str">
            <v>Provisiones de Ingresos no Acumulables</v>
          </cell>
          <cell r="F294" t="str">
            <v>ACRES</v>
          </cell>
          <cell r="G294" t="str">
            <v>PRCAR</v>
          </cell>
          <cell r="H294">
            <v>203</v>
          </cell>
          <cell r="I294" t="str">
            <v>ARM</v>
          </cell>
          <cell r="J294">
            <v>40695</v>
          </cell>
          <cell r="K294" t="str">
            <v>2011/006</v>
          </cell>
          <cell r="L294" t="str">
            <v>CANCELACION PROVISION INGRESOS MAY 2011</v>
          </cell>
          <cell r="M294" t="str">
            <v>CANC PROV ING MAY</v>
          </cell>
          <cell r="N294">
            <v>9</v>
          </cell>
        </row>
        <row r="295">
          <cell r="B295">
            <v>41301001</v>
          </cell>
          <cell r="C295" t="str">
            <v>Ingresos Tarifa Inversion</v>
          </cell>
          <cell r="D295">
            <v>-5172015.55</v>
          </cell>
          <cell r="E295" t="str">
            <v>Provisiones de Ingresos no Acumulables</v>
          </cell>
          <cell r="F295" t="str">
            <v>ACRES</v>
          </cell>
          <cell r="G295" t="str">
            <v>PRCAR</v>
          </cell>
          <cell r="H295">
            <v>203</v>
          </cell>
          <cell r="I295" t="str">
            <v>ARM</v>
          </cell>
          <cell r="J295">
            <v>40724</v>
          </cell>
          <cell r="K295" t="str">
            <v>2011/006</v>
          </cell>
          <cell r="L295" t="str">
            <v>COMPLEMENTO PROVISION T1 CAR</v>
          </cell>
          <cell r="M295" t="str">
            <v>COMPL PROV T1 CAR</v>
          </cell>
          <cell r="N295">
            <v>29</v>
          </cell>
        </row>
        <row r="296">
          <cell r="B296">
            <v>41301001</v>
          </cell>
          <cell r="C296" t="str">
            <v>Ingresos Tarifa Inversion</v>
          </cell>
          <cell r="D296">
            <v>301342</v>
          </cell>
          <cell r="E296" t="str">
            <v>Provisiones de Ingresos no Acumulables</v>
          </cell>
          <cell r="F296" t="str">
            <v>ACRES</v>
          </cell>
          <cell r="G296" t="str">
            <v>PRCAR</v>
          </cell>
          <cell r="H296">
            <v>203</v>
          </cell>
          <cell r="I296" t="str">
            <v>ARM</v>
          </cell>
          <cell r="J296">
            <v>40724</v>
          </cell>
          <cell r="K296" t="str">
            <v>2011/006</v>
          </cell>
          <cell r="L296" t="str">
            <v>CORREC IFRIC</v>
          </cell>
          <cell r="M296" t="str">
            <v>CORREC IFRIC</v>
          </cell>
          <cell r="N296">
            <v>33</v>
          </cell>
        </row>
        <row r="297">
          <cell r="B297">
            <v>41301001</v>
          </cell>
          <cell r="C297" t="str">
            <v>Ingresos Tarifa Inversion</v>
          </cell>
          <cell r="D297">
            <v>-3261099.6</v>
          </cell>
          <cell r="E297" t="str">
            <v>Provisiones de Ingresos no Acumulables</v>
          </cell>
          <cell r="F297" t="str">
            <v>ACRES</v>
          </cell>
          <cell r="G297" t="str">
            <v>PRCAR</v>
          </cell>
          <cell r="H297">
            <v>203</v>
          </cell>
          <cell r="I297" t="str">
            <v>ARM</v>
          </cell>
          <cell r="J297">
            <v>40724</v>
          </cell>
          <cell r="K297" t="str">
            <v>2011/006</v>
          </cell>
          <cell r="L297" t="str">
            <v>PROVISION INGRESOS  JUN 2011</v>
          </cell>
          <cell r="M297" t="str">
            <v>PROV ING  JUN 11</v>
          </cell>
          <cell r="N297">
            <v>89</v>
          </cell>
        </row>
        <row r="298">
          <cell r="B298">
            <v>41301001</v>
          </cell>
          <cell r="C298" t="str">
            <v>Ingresos Tarifa Inversion</v>
          </cell>
          <cell r="D298">
            <v>-3261099.6</v>
          </cell>
          <cell r="E298" t="str">
            <v>Provisiones de Ingresos no Acumulables</v>
          </cell>
          <cell r="F298" t="str">
            <v>ACRES</v>
          </cell>
          <cell r="G298" t="str">
            <v>PRCAR</v>
          </cell>
          <cell r="H298">
            <v>216</v>
          </cell>
          <cell r="I298" t="str">
            <v>ARM</v>
          </cell>
          <cell r="J298">
            <v>40725</v>
          </cell>
          <cell r="K298" t="str">
            <v>2011/007</v>
          </cell>
          <cell r="L298" t="str">
            <v>CANCELACION PROVISION INGRESOS JUN 2011</v>
          </cell>
          <cell r="M298" t="str">
            <v>CANC PROV ING JUN</v>
          </cell>
          <cell r="N298">
            <v>15</v>
          </cell>
        </row>
        <row r="299">
          <cell r="B299">
            <v>41301001</v>
          </cell>
          <cell r="C299" t="str">
            <v>Ingresos Tarifa Inversion</v>
          </cell>
          <cell r="D299">
            <v>5172015.55</v>
          </cell>
          <cell r="E299" t="str">
            <v>Provisiones de Ingresos no Acumulables</v>
          </cell>
          <cell r="F299" t="str">
            <v>ACRES</v>
          </cell>
          <cell r="G299" t="str">
            <v>PRCAR</v>
          </cell>
          <cell r="H299">
            <v>216</v>
          </cell>
          <cell r="I299" t="str">
            <v>ARM</v>
          </cell>
          <cell r="J299">
            <v>40725</v>
          </cell>
          <cell r="K299" t="str">
            <v>2011/007</v>
          </cell>
          <cell r="L299" t="str">
            <v>CANCELACION PROVISION INGRESOS JUN 2011</v>
          </cell>
          <cell r="M299" t="str">
            <v>CANC PROV ING JUN</v>
          </cell>
          <cell r="N299">
            <v>19</v>
          </cell>
        </row>
        <row r="300">
          <cell r="B300">
            <v>41301001</v>
          </cell>
          <cell r="C300" t="str">
            <v>Ingresos Tarifa Inversion</v>
          </cell>
          <cell r="D300">
            <v>6522199.2000000002</v>
          </cell>
          <cell r="E300" t="str">
            <v>Provisiones de Ingresos no Acumulables</v>
          </cell>
          <cell r="F300" t="str">
            <v>ACRES</v>
          </cell>
          <cell r="G300" t="str">
            <v>PRCAR</v>
          </cell>
          <cell r="H300">
            <v>216</v>
          </cell>
          <cell r="I300" t="str">
            <v>ARM</v>
          </cell>
          <cell r="J300">
            <v>40725</v>
          </cell>
          <cell r="K300" t="str">
            <v>2011/007</v>
          </cell>
          <cell r="L300" t="str">
            <v>CORREC POL 184901</v>
          </cell>
          <cell r="M300" t="str">
            <v>CORREC POL 184901</v>
          </cell>
          <cell r="N300">
            <v>50</v>
          </cell>
        </row>
        <row r="301">
          <cell r="B301">
            <v>41301001</v>
          </cell>
          <cell r="C301" t="str">
            <v>Ingresos Tarifa Inversion</v>
          </cell>
          <cell r="D301">
            <v>-4229932.2300000004</v>
          </cell>
          <cell r="E301" t="str">
            <v>Provisiones de Ingresos no Acumulables</v>
          </cell>
          <cell r="F301" t="str">
            <v>ACRES</v>
          </cell>
          <cell r="G301" t="str">
            <v>PRCAR</v>
          </cell>
          <cell r="H301">
            <v>165</v>
          </cell>
          <cell r="I301" t="str">
            <v>ARM</v>
          </cell>
          <cell r="J301">
            <v>40633</v>
          </cell>
          <cell r="K301" t="str">
            <v>2011/003</v>
          </cell>
          <cell r="L301" t="str">
            <v>PROVISION INGRESOS  MAR 2011</v>
          </cell>
          <cell r="M301" t="str">
            <v>PROV ING  MAR 11</v>
          </cell>
          <cell r="N301">
            <v>80</v>
          </cell>
        </row>
        <row r="302">
          <cell r="B302">
            <v>41301001</v>
          </cell>
          <cell r="C302" t="str">
            <v>Ingresos Tarifa Inversion</v>
          </cell>
          <cell r="D302">
            <v>4209425.41</v>
          </cell>
          <cell r="E302" t="str">
            <v>Provisiones de Ingresos no Acumulables</v>
          </cell>
          <cell r="F302" t="str">
            <v>ACRES</v>
          </cell>
          <cell r="G302" t="str">
            <v>PRCAR</v>
          </cell>
          <cell r="H302">
            <v>165</v>
          </cell>
          <cell r="I302" t="str">
            <v>ARM</v>
          </cell>
          <cell r="J302">
            <v>40603</v>
          </cell>
          <cell r="K302" t="str">
            <v>2011/003</v>
          </cell>
          <cell r="L302" t="str">
            <v>CANCELACION PROVISION INGRESOS FEB 2011</v>
          </cell>
          <cell r="M302" t="str">
            <v>CANC PROV ING FEB</v>
          </cell>
          <cell r="N302">
            <v>10</v>
          </cell>
        </row>
        <row r="303">
          <cell r="B303">
            <v>41301001</v>
          </cell>
          <cell r="C303" t="str">
            <v>Ingresos Tarifa Inversion</v>
          </cell>
          <cell r="D303">
            <v>-4209425.41</v>
          </cell>
          <cell r="E303" t="str">
            <v>Provisiones de Ingresos no Acumulables</v>
          </cell>
          <cell r="F303" t="str">
            <v>ACRES</v>
          </cell>
          <cell r="G303" t="str">
            <v>PRCAR</v>
          </cell>
          <cell r="H303">
            <v>153</v>
          </cell>
          <cell r="I303" t="str">
            <v>ARM</v>
          </cell>
          <cell r="J303">
            <v>40602</v>
          </cell>
          <cell r="K303" t="str">
            <v>2011/002</v>
          </cell>
          <cell r="L303" t="str">
            <v>PROVISION INGRESOS  FEB 2011</v>
          </cell>
          <cell r="M303" t="str">
            <v>PROV ING  FEB 11</v>
          </cell>
          <cell r="N303">
            <v>48</v>
          </cell>
        </row>
        <row r="304">
          <cell r="B304">
            <v>41301001</v>
          </cell>
          <cell r="C304" t="str">
            <v>Ingresos Tarifa Inversion</v>
          </cell>
          <cell r="D304">
            <v>-4188678.8</v>
          </cell>
          <cell r="E304" t="str">
            <v>Provisiones de Ingresos no Acumulables</v>
          </cell>
          <cell r="F304" t="str">
            <v>ACRES</v>
          </cell>
          <cell r="G304" t="str">
            <v>PRCAR</v>
          </cell>
          <cell r="H304">
            <v>144</v>
          </cell>
          <cell r="I304" t="str">
            <v>ARM</v>
          </cell>
          <cell r="J304">
            <v>40574</v>
          </cell>
          <cell r="K304" t="str">
            <v>2011/001</v>
          </cell>
          <cell r="L304" t="str">
            <v>PROVISION INGRESOS  DIC 2010</v>
          </cell>
          <cell r="M304" t="str">
            <v>PROV ING  ENE 11</v>
          </cell>
          <cell r="N304">
            <v>72</v>
          </cell>
        </row>
        <row r="305">
          <cell r="B305">
            <v>41301001</v>
          </cell>
          <cell r="C305" t="str">
            <v>Ingresos Tarifa Inversion</v>
          </cell>
          <cell r="D305">
            <v>4188678.8</v>
          </cell>
          <cell r="E305" t="str">
            <v>Provisiones de Ingresos no Acumulables</v>
          </cell>
          <cell r="F305" t="str">
            <v>ACRES</v>
          </cell>
          <cell r="G305" t="str">
            <v>PRCAR</v>
          </cell>
          <cell r="H305">
            <v>153</v>
          </cell>
          <cell r="I305" t="str">
            <v>ARM</v>
          </cell>
          <cell r="J305">
            <v>40575</v>
          </cell>
          <cell r="K305" t="str">
            <v>2011/002</v>
          </cell>
          <cell r="L305" t="str">
            <v>CANCELACION PROVISION INGRESOS ENE 2011</v>
          </cell>
          <cell r="M305" t="str">
            <v>CANC PROV ING ENE</v>
          </cell>
          <cell r="N305">
            <v>4</v>
          </cell>
        </row>
        <row r="306">
          <cell r="B306">
            <v>41301001</v>
          </cell>
          <cell r="C306" t="str">
            <v>Ingresos Tarifa Inversion</v>
          </cell>
          <cell r="D306">
            <v>4155384.95</v>
          </cell>
          <cell r="E306" t="str">
            <v>Provisiones de Ingresos no Acumulables</v>
          </cell>
          <cell r="F306" t="str">
            <v>ACRES</v>
          </cell>
          <cell r="G306" t="str">
            <v>PRCAR</v>
          </cell>
          <cell r="H306">
            <v>144</v>
          </cell>
          <cell r="I306" t="str">
            <v>ARM</v>
          </cell>
          <cell r="J306">
            <v>40544</v>
          </cell>
          <cell r="K306" t="str">
            <v>2011/001</v>
          </cell>
          <cell r="L306" t="str">
            <v>CANCELACION PROVISION INGRESOS DIC 2010</v>
          </cell>
          <cell r="M306" t="str">
            <v>CANC PROV ING DIC</v>
          </cell>
          <cell r="N306">
            <v>6</v>
          </cell>
        </row>
        <row r="307">
          <cell r="B307">
            <v>41301004</v>
          </cell>
          <cell r="C307" t="str">
            <v>INGRESOS  TARIFA DE INVERSION DESCONTADA</v>
          </cell>
          <cell r="D307">
            <v>-301342</v>
          </cell>
          <cell r="E307" t="str">
            <v>Provisiones de Ingresos no Acumulables</v>
          </cell>
          <cell r="F307" t="str">
            <v>ACRES</v>
          </cell>
          <cell r="G307" t="str">
            <v>PRCAR</v>
          </cell>
          <cell r="H307">
            <v>203</v>
          </cell>
          <cell r="I307" t="str">
            <v>ARM</v>
          </cell>
          <cell r="J307">
            <v>40724</v>
          </cell>
          <cell r="K307" t="str">
            <v>2011/006</v>
          </cell>
          <cell r="L307" t="str">
            <v>CORREC IFRIC</v>
          </cell>
          <cell r="M307" t="str">
            <v>CORREC IFRIC</v>
          </cell>
          <cell r="N307">
            <v>32</v>
          </cell>
        </row>
        <row r="308">
          <cell r="B308">
            <v>41301005</v>
          </cell>
          <cell r="C308" t="str">
            <v>DESC TARIFA DE INVERSION IFRIC 12</v>
          </cell>
          <cell r="D308">
            <v>301342</v>
          </cell>
          <cell r="E308" t="str">
            <v>Provisiones de Ingresos no Acumulables</v>
          </cell>
          <cell r="F308" t="str">
            <v>ACRES</v>
          </cell>
          <cell r="G308" t="str">
            <v>PRCAR</v>
          </cell>
          <cell r="H308">
            <v>203</v>
          </cell>
          <cell r="I308" t="str">
            <v>ARM</v>
          </cell>
          <cell r="J308">
            <v>40724</v>
          </cell>
          <cell r="K308" t="str">
            <v>2011/006</v>
          </cell>
          <cell r="L308" t="str">
            <v>CORREC IFRIC</v>
          </cell>
          <cell r="M308" t="str">
            <v>CORREC IFRIC</v>
          </cell>
          <cell r="N308">
            <v>31</v>
          </cell>
        </row>
        <row r="309">
          <cell r="B309">
            <v>41301006</v>
          </cell>
          <cell r="C309" t="str">
            <v>INGRESOS T1 CONST EN PROCESO</v>
          </cell>
          <cell r="D309">
            <v>17946964.77</v>
          </cell>
          <cell r="E309" t="str">
            <v>Provisiones de Ingresos no Acumulables</v>
          </cell>
          <cell r="F309" t="str">
            <v>ACRES</v>
          </cell>
          <cell r="G309" t="str">
            <v>PRCAR</v>
          </cell>
          <cell r="H309">
            <v>153</v>
          </cell>
          <cell r="I309" t="str">
            <v>ARM</v>
          </cell>
          <cell r="J309">
            <v>40599</v>
          </cell>
          <cell r="K309" t="str">
            <v>2011/002</v>
          </cell>
          <cell r="L309" t="str">
            <v>DESC CONTS EN PROCESO</v>
          </cell>
          <cell r="M309" t="str">
            <v>DESC CONST EN PROCESO</v>
          </cell>
          <cell r="N309">
            <v>19</v>
          </cell>
        </row>
        <row r="310">
          <cell r="B310">
            <v>41301006</v>
          </cell>
          <cell r="C310" t="str">
            <v>INGRESOS T1 CONST EN PROCESO</v>
          </cell>
          <cell r="D310">
            <v>21195054.41</v>
          </cell>
          <cell r="E310" t="str">
            <v>Provisiones de Ingresos no Acumulables</v>
          </cell>
          <cell r="F310" t="str">
            <v>ACRES</v>
          </cell>
          <cell r="G310" t="str">
            <v>PRCAR</v>
          </cell>
          <cell r="H310">
            <v>153</v>
          </cell>
          <cell r="I310" t="str">
            <v>ARM</v>
          </cell>
          <cell r="J310">
            <v>40602</v>
          </cell>
          <cell r="K310" t="str">
            <v>2011/002</v>
          </cell>
          <cell r="L310" t="str">
            <v>DESCARGA CONST PROCESO CIERRE MEX</v>
          </cell>
          <cell r="M310" t="str">
            <v>DESC CONST PROCES CIERRE MEX</v>
          </cell>
          <cell r="N310">
            <v>21</v>
          </cell>
        </row>
        <row r="311">
          <cell r="B311">
            <v>41301006</v>
          </cell>
          <cell r="C311" t="str">
            <v>INGRESOS T1 CONST EN PROCESO</v>
          </cell>
          <cell r="D311">
            <v>-10319318.16</v>
          </cell>
          <cell r="E311" t="str">
            <v>Provisiones de Ingresos no Acumulables</v>
          </cell>
          <cell r="F311" t="str">
            <v>ACRES</v>
          </cell>
          <cell r="G311" t="str">
            <v>PRCAR</v>
          </cell>
          <cell r="H311">
            <v>165</v>
          </cell>
          <cell r="I311" t="str">
            <v>AZP</v>
          </cell>
          <cell r="J311">
            <v>40622</v>
          </cell>
          <cell r="K311" t="str">
            <v>2011/003</v>
          </cell>
          <cell r="L311" t="str">
            <v>COMPLEMENTO CUENTA POR COBRAR FINANCIERA</v>
          </cell>
          <cell r="M311" t="str">
            <v>COMPLEMENTO CTA X COB</v>
          </cell>
          <cell r="N311">
            <v>22</v>
          </cell>
        </row>
        <row r="312">
          <cell r="B312">
            <v>41301006</v>
          </cell>
          <cell r="C312" t="str">
            <v>INGRESOS T1 CONST EN PROCESO</v>
          </cell>
          <cell r="D312">
            <v>-17946964.77</v>
          </cell>
          <cell r="E312" t="str">
            <v>Provisiones de Ingresos no Acumulables</v>
          </cell>
          <cell r="F312" t="str">
            <v>ACRES</v>
          </cell>
          <cell r="G312" t="str">
            <v>PRCAR</v>
          </cell>
          <cell r="H312">
            <v>165</v>
          </cell>
          <cell r="I312" t="str">
            <v>AZP</v>
          </cell>
          <cell r="J312">
            <v>40622</v>
          </cell>
          <cell r="K312" t="str">
            <v>2011/003</v>
          </cell>
          <cell r="L312" t="str">
            <v>CANCELACION DESC CONTS EN PROCESO</v>
          </cell>
          <cell r="M312" t="str">
            <v>DESC CONST EN PROCESO</v>
          </cell>
          <cell r="N312">
            <v>25</v>
          </cell>
        </row>
        <row r="313">
          <cell r="B313">
            <v>41301006</v>
          </cell>
          <cell r="C313" t="str">
            <v>INGRESOS T1 CONST EN PROCESO</v>
          </cell>
          <cell r="D313">
            <v>-21195054.41</v>
          </cell>
          <cell r="E313" t="str">
            <v>Provisiones de Ingresos no Acumulables</v>
          </cell>
          <cell r="F313" t="str">
            <v>ACRES</v>
          </cell>
          <cell r="G313" t="str">
            <v>PRCAR</v>
          </cell>
          <cell r="H313">
            <v>165</v>
          </cell>
          <cell r="I313" t="str">
            <v>AZP</v>
          </cell>
          <cell r="J313">
            <v>40622</v>
          </cell>
          <cell r="K313" t="str">
            <v>2011/003</v>
          </cell>
          <cell r="L313" t="str">
            <v>CANCELACION DESC CONTS EN PROCESO</v>
          </cell>
          <cell r="M313" t="str">
            <v>DESC CONST EN PROCESO</v>
          </cell>
          <cell r="N313">
            <v>27</v>
          </cell>
        </row>
        <row r="314">
          <cell r="B314">
            <v>41301006</v>
          </cell>
          <cell r="C314" t="str">
            <v>INGRESOS T1 CONST EN PROCESO</v>
          </cell>
          <cell r="D314">
            <v>-8711000</v>
          </cell>
          <cell r="E314" t="str">
            <v>Provisiones de Ingresos no Acumulables</v>
          </cell>
          <cell r="F314" t="str">
            <v>ACRES</v>
          </cell>
          <cell r="G314" t="str">
            <v>PRCAR</v>
          </cell>
          <cell r="H314">
            <v>190</v>
          </cell>
          <cell r="I314" t="str">
            <v>ARM</v>
          </cell>
          <cell r="J314">
            <v>40688</v>
          </cell>
          <cell r="K314" t="str">
            <v>2011/005</v>
          </cell>
          <cell r="L314" t="str">
            <v>AJTE CTA POR COBRAR FINANCIERA</v>
          </cell>
          <cell r="M314" t="str">
            <v>AJTE CTA POR COBRAR FINANCIERA</v>
          </cell>
          <cell r="N314">
            <v>2</v>
          </cell>
        </row>
        <row r="315">
          <cell r="B315">
            <v>41301006</v>
          </cell>
          <cell r="C315" t="str">
            <v>INGRESOS T1 CONST EN PROCESO</v>
          </cell>
          <cell r="D315">
            <v>-16155967.6</v>
          </cell>
          <cell r="E315" t="str">
            <v>Provisiones de Ingresos no Acumulables</v>
          </cell>
          <cell r="F315" t="str">
            <v>ACRES</v>
          </cell>
          <cell r="G315" t="str">
            <v>PRCAR</v>
          </cell>
          <cell r="H315">
            <v>190</v>
          </cell>
          <cell r="I315" t="str">
            <v>ARM</v>
          </cell>
          <cell r="J315">
            <v>40694</v>
          </cell>
          <cell r="K315" t="str">
            <v>2011/005</v>
          </cell>
          <cell r="L315" t="str">
            <v>CORREC POL 178800 DESCARGA CONST PROCESO</v>
          </cell>
          <cell r="M315" t="str">
            <v>CORREC POL 178800</v>
          </cell>
          <cell r="N315">
            <v>17</v>
          </cell>
        </row>
        <row r="316">
          <cell r="B316">
            <v>41301006</v>
          </cell>
          <cell r="C316" t="str">
            <v>INGRESOS T1 CONST EN PROCESO</v>
          </cell>
          <cell r="D316">
            <v>16155967.6</v>
          </cell>
          <cell r="E316" t="str">
            <v>Provisiones de Ingresos no Acumulables</v>
          </cell>
          <cell r="F316" t="str">
            <v>ACRES</v>
          </cell>
          <cell r="G316" t="str">
            <v>PRCAR</v>
          </cell>
          <cell r="H316">
            <v>190</v>
          </cell>
          <cell r="I316" t="str">
            <v>ARM</v>
          </cell>
          <cell r="J316">
            <v>40694</v>
          </cell>
          <cell r="K316" t="str">
            <v>2011/005</v>
          </cell>
          <cell r="L316" t="str">
            <v>DESCARGA CONSTRUCCION EN PROCESO</v>
          </cell>
          <cell r="M316" t="str">
            <v>DESCARGA CONSTRUCCION EN PROCE</v>
          </cell>
          <cell r="N316">
            <v>22</v>
          </cell>
        </row>
        <row r="317">
          <cell r="B317">
            <v>41301006</v>
          </cell>
          <cell r="C317" t="str">
            <v>INGRESOS T1 CONST EN PROCESO</v>
          </cell>
          <cell r="D317">
            <v>8783643.6500000004</v>
          </cell>
          <cell r="E317" t="str">
            <v>Provisiones de Ingresos no Acumulables</v>
          </cell>
          <cell r="F317" t="str">
            <v>ACRES</v>
          </cell>
          <cell r="G317" t="str">
            <v>RFCAR</v>
          </cell>
          <cell r="H317">
            <v>204</v>
          </cell>
          <cell r="I317" t="str">
            <v>ARM</v>
          </cell>
          <cell r="J317">
            <v>40715</v>
          </cell>
          <cell r="K317" t="str">
            <v>2011/006</v>
          </cell>
          <cell r="L317" t="str">
            <v>DESCARGA CONST PROCESO FR</v>
          </cell>
          <cell r="M317" t="str">
            <v>DESC CONTS PROCESO FR</v>
          </cell>
          <cell r="N317">
            <v>140</v>
          </cell>
        </row>
        <row r="318">
          <cell r="B318">
            <v>41301006</v>
          </cell>
          <cell r="C318" t="str">
            <v>INGRESOS T1 CONST EN PROCESO</v>
          </cell>
          <cell r="D318">
            <v>-9170478.6500000004</v>
          </cell>
          <cell r="E318" t="str">
            <v>Provisiones de Ingresos no Acumulables</v>
          </cell>
          <cell r="F318" t="str">
            <v>ACRES</v>
          </cell>
          <cell r="G318" t="str">
            <v>PRCAR</v>
          </cell>
          <cell r="H318">
            <v>203</v>
          </cell>
          <cell r="I318" t="str">
            <v>ARM</v>
          </cell>
          <cell r="J318">
            <v>40716</v>
          </cell>
          <cell r="K318" t="str">
            <v>2011/006</v>
          </cell>
          <cell r="L318" t="str">
            <v>AJT CXC LARGO PLAZO</v>
          </cell>
          <cell r="M318" t="str">
            <v>AJR CCX LARGO PLAZO</v>
          </cell>
          <cell r="N318">
            <v>2</v>
          </cell>
        </row>
        <row r="319">
          <cell r="B319">
            <v>41301006</v>
          </cell>
          <cell r="C319" t="str">
            <v>INGRESOS T1 CONST EN PROCESO</v>
          </cell>
          <cell r="D319">
            <v>-6041000</v>
          </cell>
          <cell r="E319" t="str">
            <v>Provisiones de Ingresos no Acumulables</v>
          </cell>
          <cell r="F319" t="str">
            <v>ACRES</v>
          </cell>
          <cell r="G319" t="str">
            <v>PRCAR</v>
          </cell>
          <cell r="H319">
            <v>203</v>
          </cell>
          <cell r="I319" t="str">
            <v>ARM</v>
          </cell>
          <cell r="J319">
            <v>40717</v>
          </cell>
          <cell r="K319" t="str">
            <v>2011/006</v>
          </cell>
          <cell r="L319" t="str">
            <v>PROV TARIF 1 ACTUALIZADA AMPLIACION</v>
          </cell>
          <cell r="M319" t="str">
            <v>PROV TARIF 1 ACT AMPLIACION</v>
          </cell>
          <cell r="N319">
            <v>96</v>
          </cell>
        </row>
        <row r="320">
          <cell r="B320">
            <v>41301006</v>
          </cell>
          <cell r="C320" t="str">
            <v>INGRESOS T1 CONST EN PROCESO</v>
          </cell>
          <cell r="D320">
            <v>10433503.75</v>
          </cell>
          <cell r="E320" t="str">
            <v>Provisiones de Ingresos no Acumulables</v>
          </cell>
          <cell r="F320" t="str">
            <v>ACRES</v>
          </cell>
          <cell r="G320" t="str">
            <v>PRCAR</v>
          </cell>
          <cell r="H320">
            <v>216</v>
          </cell>
          <cell r="I320" t="str">
            <v>ARM</v>
          </cell>
          <cell r="J320">
            <v>40755</v>
          </cell>
          <cell r="K320" t="str">
            <v>2011/007</v>
          </cell>
          <cell r="L320" t="str">
            <v>DESCARGA CONSTRUCCION PROCESO JUL 11</v>
          </cell>
          <cell r="M320" t="str">
            <v>DESC CONST PROCESOS JUL 11</v>
          </cell>
          <cell r="N320">
            <v>60</v>
          </cell>
        </row>
        <row r="321">
          <cell r="B321" t="str">
            <v>Subtotal</v>
          </cell>
          <cell r="D321">
            <v>-68542084.110000014</v>
          </cell>
        </row>
        <row r="322">
          <cell r="B322">
            <v>46</v>
          </cell>
          <cell r="C322" t="str">
            <v>INGRESOS NO OPERACIONALES</v>
          </cell>
        </row>
        <row r="323">
          <cell r="B323">
            <v>4610</v>
          </cell>
          <cell r="C323" t="str">
            <v>INGRESOS FINANCIEROS</v>
          </cell>
          <cell r="D323" t="str">
            <v/>
          </cell>
        </row>
        <row r="324">
          <cell r="B324">
            <v>46101</v>
          </cell>
          <cell r="C324" t="str">
            <v>INTERESES PERCIBIDOS</v>
          </cell>
          <cell r="D324" t="str">
            <v/>
          </cell>
          <cell r="E324" t="str">
            <v/>
          </cell>
        </row>
        <row r="325">
          <cell r="B325">
            <v>46101001</v>
          </cell>
          <cell r="C325" t="str">
            <v>Intereses Percibidos</v>
          </cell>
          <cell r="D325">
            <v>-1999.68</v>
          </cell>
          <cell r="E325" t="str">
            <v>Gasto Deducible / Ingreso Acumulable</v>
          </cell>
          <cell r="F325" t="str">
            <v>ACRES</v>
          </cell>
          <cell r="G325" t="str">
            <v>RFCAR</v>
          </cell>
          <cell r="H325">
            <v>145</v>
          </cell>
          <cell r="I325" t="str">
            <v>ARM</v>
          </cell>
          <cell r="J325">
            <v>40544</v>
          </cell>
          <cell r="K325" t="str">
            <v>2011/001</v>
          </cell>
          <cell r="L325" t="str">
            <v>CAR PARTS CONCIL DIC 10</v>
          </cell>
          <cell r="M325" t="str">
            <v>CAR PARTS CONCIL DIC 10</v>
          </cell>
          <cell r="N325">
            <v>138</v>
          </cell>
        </row>
        <row r="326">
          <cell r="B326">
            <v>46101001</v>
          </cell>
          <cell r="C326" t="str">
            <v>Intereses Percibidos</v>
          </cell>
          <cell r="D326">
            <v>-4803.6899999999996</v>
          </cell>
          <cell r="E326" t="str">
            <v>Gasto Deducible / Ingreso Acumulable</v>
          </cell>
          <cell r="F326" t="str">
            <v>ACRES</v>
          </cell>
          <cell r="G326" t="str">
            <v>RFCAR</v>
          </cell>
          <cell r="H326">
            <v>145</v>
          </cell>
          <cell r="I326" t="str">
            <v>YTP</v>
          </cell>
          <cell r="J326">
            <v>40546</v>
          </cell>
          <cell r="K326" t="str">
            <v>2011/001</v>
          </cell>
          <cell r="L326" t="str">
            <v>REGRESO INVERSION CAR</v>
          </cell>
          <cell r="M326" t="str">
            <v>3/01/2011</v>
          </cell>
          <cell r="N326">
            <v>92</v>
          </cell>
        </row>
        <row r="327">
          <cell r="B327">
            <v>46101001</v>
          </cell>
          <cell r="C327" t="str">
            <v>Intereses Percibidos</v>
          </cell>
          <cell r="D327">
            <v>-1.67</v>
          </cell>
          <cell r="E327" t="str">
            <v>Gasto Deducible / Ingreso Acumulable</v>
          </cell>
          <cell r="F327" t="str">
            <v>ACRES</v>
          </cell>
          <cell r="G327" t="str">
            <v>RFCAR</v>
          </cell>
          <cell r="H327">
            <v>145</v>
          </cell>
          <cell r="I327" t="str">
            <v>ARM</v>
          </cell>
          <cell r="J327">
            <v>40546</v>
          </cell>
          <cell r="K327" t="str">
            <v>2011/001</v>
          </cell>
          <cell r="L327" t="str">
            <v>INTERESES E ISR RETENIDO DEL MES</v>
          </cell>
          <cell r="M327" t="str">
            <v>INTS E ISR DEL MES</v>
          </cell>
          <cell r="N327">
            <v>154</v>
          </cell>
        </row>
        <row r="328">
          <cell r="B328">
            <v>46101001</v>
          </cell>
          <cell r="C328" t="str">
            <v>Intereses Percibidos</v>
          </cell>
          <cell r="D328">
            <v>-1818.35</v>
          </cell>
          <cell r="E328" t="str">
            <v>Gasto Deducible / Ingreso Acumulable</v>
          </cell>
          <cell r="F328" t="str">
            <v>ACRES</v>
          </cell>
          <cell r="G328" t="str">
            <v>RFCAR</v>
          </cell>
          <cell r="H328">
            <v>145</v>
          </cell>
          <cell r="I328" t="str">
            <v>YTP</v>
          </cell>
          <cell r="J328">
            <v>40547</v>
          </cell>
          <cell r="K328" t="str">
            <v>2011/001</v>
          </cell>
          <cell r="L328" t="str">
            <v>REGRESO INVERSION CAR</v>
          </cell>
          <cell r="M328" t="str">
            <v>4/01/2011</v>
          </cell>
          <cell r="N328">
            <v>104</v>
          </cell>
        </row>
        <row r="329">
          <cell r="B329">
            <v>46101001</v>
          </cell>
          <cell r="C329" t="str">
            <v>Intereses Percibidos</v>
          </cell>
          <cell r="D329">
            <v>-1818.53</v>
          </cell>
          <cell r="E329" t="str">
            <v>Gasto Deducible / Ingreso Acumulable</v>
          </cell>
          <cell r="F329" t="str">
            <v>ACRES</v>
          </cell>
          <cell r="G329" t="str">
            <v>RFCAR</v>
          </cell>
          <cell r="H329">
            <v>145</v>
          </cell>
          <cell r="I329" t="str">
            <v>YTP</v>
          </cell>
          <cell r="J329">
            <v>40548</v>
          </cell>
          <cell r="K329" t="str">
            <v>2011/001</v>
          </cell>
          <cell r="L329" t="str">
            <v>REGRESO INVERSION CAR</v>
          </cell>
          <cell r="M329" t="str">
            <v>5/01/2011</v>
          </cell>
          <cell r="N329">
            <v>110</v>
          </cell>
        </row>
        <row r="330">
          <cell r="B330">
            <v>46101001</v>
          </cell>
          <cell r="C330" t="str">
            <v>Intereses Percibidos</v>
          </cell>
          <cell r="D330">
            <v>-1818.72</v>
          </cell>
          <cell r="E330" t="str">
            <v>Gasto Deducible / Ingreso Acumulable</v>
          </cell>
          <cell r="F330" t="str">
            <v>ACRES</v>
          </cell>
          <cell r="G330" t="str">
            <v>RFCAR</v>
          </cell>
          <cell r="H330">
            <v>145</v>
          </cell>
          <cell r="I330" t="str">
            <v>YTP</v>
          </cell>
          <cell r="J330">
            <v>40549</v>
          </cell>
          <cell r="K330" t="str">
            <v>2011/001</v>
          </cell>
          <cell r="L330" t="str">
            <v>REGRESO INVERSION CAR</v>
          </cell>
          <cell r="M330" t="str">
            <v>6/01/2011</v>
          </cell>
          <cell r="N330">
            <v>116</v>
          </cell>
        </row>
        <row r="331">
          <cell r="B331">
            <v>46101001</v>
          </cell>
          <cell r="C331" t="str">
            <v>Intereses Percibidos</v>
          </cell>
          <cell r="D331">
            <v>-1818.9</v>
          </cell>
          <cell r="E331" t="str">
            <v>Gasto Deducible / Ingreso Acumulable</v>
          </cell>
          <cell r="F331" t="str">
            <v>ACRES</v>
          </cell>
          <cell r="G331" t="str">
            <v>RFCAR</v>
          </cell>
          <cell r="H331">
            <v>145</v>
          </cell>
          <cell r="I331" t="str">
            <v>YTP</v>
          </cell>
          <cell r="J331">
            <v>40550</v>
          </cell>
          <cell r="K331" t="str">
            <v>2011/001</v>
          </cell>
          <cell r="L331" t="str">
            <v>REGRESO INVERSION CAR</v>
          </cell>
          <cell r="M331" t="str">
            <v>7/01/2011</v>
          </cell>
          <cell r="N331">
            <v>122</v>
          </cell>
        </row>
        <row r="332">
          <cell r="B332">
            <v>46101001</v>
          </cell>
          <cell r="C332" t="str">
            <v>Intereses Percibidos</v>
          </cell>
          <cell r="D332">
            <v>-5457.26</v>
          </cell>
          <cell r="E332" t="str">
            <v>Gasto Deducible / Ingreso Acumulable</v>
          </cell>
          <cell r="F332" t="str">
            <v>ACRES</v>
          </cell>
          <cell r="G332" t="str">
            <v>RFCAR</v>
          </cell>
          <cell r="H332">
            <v>145</v>
          </cell>
          <cell r="I332" t="str">
            <v>YTP</v>
          </cell>
          <cell r="J332">
            <v>40553</v>
          </cell>
          <cell r="K332" t="str">
            <v>2011/001</v>
          </cell>
          <cell r="L332" t="str">
            <v>REGRESO INVERSION CAR</v>
          </cell>
          <cell r="M332" t="str">
            <v>10/01/2011</v>
          </cell>
          <cell r="N332">
            <v>2</v>
          </cell>
        </row>
        <row r="333">
          <cell r="B333">
            <v>46101001</v>
          </cell>
          <cell r="C333" t="str">
            <v>Intereses Percibidos</v>
          </cell>
          <cell r="D333">
            <v>-1819.64</v>
          </cell>
          <cell r="E333" t="str">
            <v>Gasto Deducible / Ingreso Acumulable</v>
          </cell>
          <cell r="F333" t="str">
            <v>ACRES</v>
          </cell>
          <cell r="G333" t="str">
            <v>RFCAR</v>
          </cell>
          <cell r="H333">
            <v>145</v>
          </cell>
          <cell r="I333" t="str">
            <v>YTP</v>
          </cell>
          <cell r="J333">
            <v>40554</v>
          </cell>
          <cell r="K333" t="str">
            <v>2011/001</v>
          </cell>
          <cell r="L333" t="str">
            <v>REGRESO INVERSION CAR</v>
          </cell>
          <cell r="M333" t="str">
            <v>11/01/2011</v>
          </cell>
          <cell r="N333">
            <v>8</v>
          </cell>
        </row>
        <row r="334">
          <cell r="B334">
            <v>46101001</v>
          </cell>
          <cell r="C334" t="str">
            <v>Intereses Percibidos</v>
          </cell>
          <cell r="D334">
            <v>-1819.83</v>
          </cell>
          <cell r="E334" t="str">
            <v>Gasto Deducible / Ingreso Acumulable</v>
          </cell>
          <cell r="F334" t="str">
            <v>ACRES</v>
          </cell>
          <cell r="G334" t="str">
            <v>RFCAR</v>
          </cell>
          <cell r="H334">
            <v>145</v>
          </cell>
          <cell r="I334" t="str">
            <v>YTP</v>
          </cell>
          <cell r="J334">
            <v>40555</v>
          </cell>
          <cell r="K334" t="str">
            <v>2011/001</v>
          </cell>
          <cell r="L334" t="str">
            <v>REGRESO INVERSION CAR</v>
          </cell>
          <cell r="M334" t="str">
            <v>12/01/2011</v>
          </cell>
          <cell r="N334">
            <v>14</v>
          </cell>
        </row>
        <row r="335">
          <cell r="B335">
            <v>46101001</v>
          </cell>
          <cell r="C335" t="str">
            <v>Intereses Percibidos</v>
          </cell>
          <cell r="D335">
            <v>-1820.01</v>
          </cell>
          <cell r="E335" t="str">
            <v>Gasto Deducible / Ingreso Acumulable</v>
          </cell>
          <cell r="F335" t="str">
            <v>ACRES</v>
          </cell>
          <cell r="G335" t="str">
            <v>RFCAR</v>
          </cell>
          <cell r="H335">
            <v>145</v>
          </cell>
          <cell r="I335" t="str">
            <v>YTP</v>
          </cell>
          <cell r="J335">
            <v>40556</v>
          </cell>
          <cell r="K335" t="str">
            <v>2011/001</v>
          </cell>
          <cell r="L335" t="str">
            <v>REGRESO INVERSION CAR</v>
          </cell>
          <cell r="M335" t="str">
            <v>13/01/2011</v>
          </cell>
          <cell r="N335">
            <v>20</v>
          </cell>
        </row>
        <row r="336">
          <cell r="B336">
            <v>46101001</v>
          </cell>
          <cell r="C336" t="str">
            <v>Intereses Percibidos</v>
          </cell>
          <cell r="D336">
            <v>-2835.47</v>
          </cell>
          <cell r="E336" t="str">
            <v>Gasto Deducible / Ingreso Acumulable</v>
          </cell>
          <cell r="F336" t="str">
            <v>ACRES</v>
          </cell>
          <cell r="G336" t="str">
            <v>RFCAR</v>
          </cell>
          <cell r="H336">
            <v>145</v>
          </cell>
          <cell r="I336" t="str">
            <v>YTP</v>
          </cell>
          <cell r="J336">
            <v>40557</v>
          </cell>
          <cell r="K336" t="str">
            <v>2011/001</v>
          </cell>
          <cell r="L336" t="str">
            <v>REGRESO INVERSION CAR</v>
          </cell>
          <cell r="M336" t="str">
            <v>14/01/2011</v>
          </cell>
          <cell r="N336">
            <v>26</v>
          </cell>
        </row>
        <row r="337">
          <cell r="B337">
            <v>46101001</v>
          </cell>
          <cell r="C337" t="str">
            <v>Intereses Percibidos</v>
          </cell>
          <cell r="D337">
            <v>-8325.91</v>
          </cell>
          <cell r="E337" t="str">
            <v>Gasto Deducible / Ingreso Acumulable</v>
          </cell>
          <cell r="F337" t="str">
            <v>ACRES</v>
          </cell>
          <cell r="G337" t="str">
            <v>RFCAR</v>
          </cell>
          <cell r="H337">
            <v>145</v>
          </cell>
          <cell r="I337" t="str">
            <v>YTP</v>
          </cell>
          <cell r="J337">
            <v>40560</v>
          </cell>
          <cell r="K337" t="str">
            <v>2011/001</v>
          </cell>
          <cell r="L337" t="str">
            <v>REGRESO INVERSION CAR</v>
          </cell>
          <cell r="M337" t="str">
            <v>17/01/2011</v>
          </cell>
          <cell r="N337">
            <v>32</v>
          </cell>
        </row>
        <row r="338">
          <cell r="B338">
            <v>46101001</v>
          </cell>
          <cell r="C338" t="str">
            <v>Intereses Percibidos</v>
          </cell>
          <cell r="D338">
            <v>-3320.14</v>
          </cell>
          <cell r="E338" t="str">
            <v>Gasto Deducible / Ingreso Acumulable</v>
          </cell>
          <cell r="F338" t="str">
            <v>ACRES</v>
          </cell>
          <cell r="G338" t="str">
            <v>RFCAR</v>
          </cell>
          <cell r="H338">
            <v>145</v>
          </cell>
          <cell r="I338" t="str">
            <v>YTP</v>
          </cell>
          <cell r="J338">
            <v>40561</v>
          </cell>
          <cell r="K338" t="str">
            <v>2011/001</v>
          </cell>
          <cell r="L338" t="str">
            <v>REGRESO INVERSION CAR</v>
          </cell>
          <cell r="M338" t="str">
            <v>18/01/2011</v>
          </cell>
          <cell r="N338">
            <v>38</v>
          </cell>
        </row>
        <row r="339">
          <cell r="B339">
            <v>46101001</v>
          </cell>
          <cell r="C339" t="str">
            <v>Intereses Percibidos</v>
          </cell>
          <cell r="D339">
            <v>-3320.48</v>
          </cell>
          <cell r="E339" t="str">
            <v>Gasto Deducible / Ingreso Acumulable</v>
          </cell>
          <cell r="F339" t="str">
            <v>ACRES</v>
          </cell>
          <cell r="G339" t="str">
            <v>RFCAR</v>
          </cell>
          <cell r="H339">
            <v>145</v>
          </cell>
          <cell r="I339" t="str">
            <v>YTP</v>
          </cell>
          <cell r="J339">
            <v>40562</v>
          </cell>
          <cell r="K339" t="str">
            <v>2011/001</v>
          </cell>
          <cell r="L339" t="str">
            <v>REGRESO INVERSION CAR</v>
          </cell>
          <cell r="M339" t="str">
            <v>19/01/2011</v>
          </cell>
          <cell r="N339">
            <v>44</v>
          </cell>
        </row>
        <row r="340">
          <cell r="B340">
            <v>46101001</v>
          </cell>
          <cell r="C340" t="str">
            <v>Intereses Percibidos</v>
          </cell>
          <cell r="D340">
            <v>-3035.78</v>
          </cell>
          <cell r="E340" t="str">
            <v>Gasto Deducible / Ingreso Acumulable</v>
          </cell>
          <cell r="F340" t="str">
            <v>ACRES</v>
          </cell>
          <cell r="G340" t="str">
            <v>RFCAR</v>
          </cell>
          <cell r="H340">
            <v>145</v>
          </cell>
          <cell r="I340" t="str">
            <v>YTP</v>
          </cell>
          <cell r="J340">
            <v>40563</v>
          </cell>
          <cell r="K340" t="str">
            <v>2011/001</v>
          </cell>
          <cell r="L340" t="str">
            <v>REGRESO INVERSION CAR</v>
          </cell>
          <cell r="M340" t="str">
            <v>20/01/2011</v>
          </cell>
          <cell r="N340">
            <v>50</v>
          </cell>
        </row>
        <row r="341">
          <cell r="B341">
            <v>46101001</v>
          </cell>
          <cell r="C341" t="str">
            <v>Intereses Percibidos</v>
          </cell>
          <cell r="D341">
            <v>-3036.09</v>
          </cell>
          <cell r="E341" t="str">
            <v>Gasto Deducible / Ingreso Acumulable</v>
          </cell>
          <cell r="F341" t="str">
            <v>ACRES</v>
          </cell>
          <cell r="G341" t="str">
            <v>RFCAR</v>
          </cell>
          <cell r="H341">
            <v>145</v>
          </cell>
          <cell r="I341" t="str">
            <v>YTP</v>
          </cell>
          <cell r="J341">
            <v>40564</v>
          </cell>
          <cell r="K341" t="str">
            <v>2011/001</v>
          </cell>
          <cell r="L341" t="str">
            <v>REGRESO INVERSION CAR</v>
          </cell>
          <cell r="M341" t="str">
            <v>21/01/2011</v>
          </cell>
          <cell r="N341">
            <v>56</v>
          </cell>
        </row>
        <row r="342">
          <cell r="B342">
            <v>46101001</v>
          </cell>
          <cell r="C342" t="str">
            <v>Intereses Percibidos</v>
          </cell>
          <cell r="D342">
            <v>-9109.2000000000007</v>
          </cell>
          <cell r="E342" t="str">
            <v>Gasto Deducible / Ingreso Acumulable</v>
          </cell>
          <cell r="F342" t="str">
            <v>ACRES</v>
          </cell>
          <cell r="G342" t="str">
            <v>RFCAR</v>
          </cell>
          <cell r="H342">
            <v>145</v>
          </cell>
          <cell r="I342" t="str">
            <v>YTP</v>
          </cell>
          <cell r="J342">
            <v>40567</v>
          </cell>
          <cell r="K342" t="str">
            <v>2011/001</v>
          </cell>
          <cell r="L342" t="str">
            <v>REGRESO INVERSION CAR</v>
          </cell>
          <cell r="M342" t="str">
            <v>24/01/2011</v>
          </cell>
          <cell r="N342">
            <v>62</v>
          </cell>
        </row>
        <row r="343">
          <cell r="B343">
            <v>46101001</v>
          </cell>
          <cell r="C343" t="str">
            <v>Intereses Percibidos</v>
          </cell>
          <cell r="D343">
            <v>-2917.17</v>
          </cell>
          <cell r="E343" t="str">
            <v>Gasto Deducible / Ingreso Acumulable</v>
          </cell>
          <cell r="F343" t="str">
            <v>ACRES</v>
          </cell>
          <cell r="G343" t="str">
            <v>RFCAR</v>
          </cell>
          <cell r="H343">
            <v>145</v>
          </cell>
          <cell r="I343" t="str">
            <v>YTP</v>
          </cell>
          <cell r="J343">
            <v>40568</v>
          </cell>
          <cell r="K343" t="str">
            <v>2011/001</v>
          </cell>
          <cell r="L343" t="str">
            <v>REGRESO INVERSION CAR</v>
          </cell>
          <cell r="M343" t="str">
            <v>25/01/2011</v>
          </cell>
          <cell r="N343">
            <v>68</v>
          </cell>
        </row>
        <row r="344">
          <cell r="B344">
            <v>46101001</v>
          </cell>
          <cell r="C344" t="str">
            <v>Intereses Percibidos</v>
          </cell>
          <cell r="D344">
            <v>-5134.21</v>
          </cell>
          <cell r="E344" t="str">
            <v>Gasto Deducible / Ingreso Acumulable</v>
          </cell>
          <cell r="F344" t="str">
            <v>ACRES</v>
          </cell>
          <cell r="G344" t="str">
            <v>RFCAR</v>
          </cell>
          <cell r="H344">
            <v>145</v>
          </cell>
          <cell r="I344" t="str">
            <v>YTP</v>
          </cell>
          <cell r="J344">
            <v>40569</v>
          </cell>
          <cell r="K344" t="str">
            <v>2011/001</v>
          </cell>
          <cell r="L344" t="str">
            <v>REGRESO INVERSION CAR</v>
          </cell>
          <cell r="M344" t="str">
            <v>26/01/2011</v>
          </cell>
          <cell r="N344">
            <v>74</v>
          </cell>
        </row>
        <row r="345">
          <cell r="B345">
            <v>46101001</v>
          </cell>
          <cell r="C345" t="str">
            <v>Intereses Percibidos</v>
          </cell>
          <cell r="D345">
            <v>-5134.7299999999996</v>
          </cell>
          <cell r="E345" t="str">
            <v>Gasto Deducible / Ingreso Acumulable</v>
          </cell>
          <cell r="F345" t="str">
            <v>ACRES</v>
          </cell>
          <cell r="G345" t="str">
            <v>RFCAR</v>
          </cell>
          <cell r="H345">
            <v>145</v>
          </cell>
          <cell r="I345" t="str">
            <v>YTP</v>
          </cell>
          <cell r="J345">
            <v>40570</v>
          </cell>
          <cell r="K345" t="str">
            <v>2011/001</v>
          </cell>
          <cell r="L345" t="str">
            <v>REGRESO INVERSION CAR</v>
          </cell>
          <cell r="M345" t="str">
            <v>27/01/2011</v>
          </cell>
          <cell r="N345">
            <v>80</v>
          </cell>
        </row>
        <row r="346">
          <cell r="B346">
            <v>46101001</v>
          </cell>
          <cell r="C346" t="str">
            <v>Intereses Percibidos</v>
          </cell>
          <cell r="D346">
            <v>-3115.36</v>
          </cell>
          <cell r="E346" t="str">
            <v>Gasto Deducible / Ingreso Acumulable</v>
          </cell>
          <cell r="F346" t="str">
            <v>ACRES</v>
          </cell>
          <cell r="G346" t="str">
            <v>RFCAR</v>
          </cell>
          <cell r="H346">
            <v>145</v>
          </cell>
          <cell r="I346" t="str">
            <v>YTP</v>
          </cell>
          <cell r="J346">
            <v>40571</v>
          </cell>
          <cell r="K346" t="str">
            <v>2011/001</v>
          </cell>
          <cell r="L346" t="str">
            <v>REGRESO INVERSION CAR</v>
          </cell>
          <cell r="M346" t="str">
            <v>28/01/2011</v>
          </cell>
          <cell r="N346">
            <v>86</v>
          </cell>
        </row>
        <row r="347">
          <cell r="B347">
            <v>46101001</v>
          </cell>
          <cell r="C347" t="str">
            <v>Intereses Percibidos</v>
          </cell>
          <cell r="D347">
            <v>-8003.23</v>
          </cell>
          <cell r="E347" t="str">
            <v>Gasto Deducible / Ingreso Acumulable</v>
          </cell>
          <cell r="F347" t="str">
            <v>ACRES</v>
          </cell>
          <cell r="G347" t="str">
            <v>RFCAR</v>
          </cell>
          <cell r="H347">
            <v>145</v>
          </cell>
          <cell r="I347" t="str">
            <v>YTP</v>
          </cell>
          <cell r="J347">
            <v>40574</v>
          </cell>
          <cell r="K347" t="str">
            <v>2011/001</v>
          </cell>
          <cell r="L347" t="str">
            <v>REGRESO INVERSION CAR</v>
          </cell>
          <cell r="M347" t="str">
            <v>31/01/2011</v>
          </cell>
          <cell r="N347">
            <v>98</v>
          </cell>
        </row>
        <row r="348">
          <cell r="B348">
            <v>46101001</v>
          </cell>
          <cell r="C348" t="str">
            <v>Intereses Percibidos</v>
          </cell>
          <cell r="D348">
            <v>-0.01</v>
          </cell>
          <cell r="E348" t="str">
            <v>Gasto Deducible / Ingreso Acumulable</v>
          </cell>
          <cell r="F348" t="str">
            <v>ACRES</v>
          </cell>
          <cell r="G348" t="str">
            <v>RFCAR</v>
          </cell>
          <cell r="H348">
            <v>145</v>
          </cell>
          <cell r="I348" t="str">
            <v>ARM</v>
          </cell>
          <cell r="J348">
            <v>40574</v>
          </cell>
          <cell r="K348" t="str">
            <v>2011/001</v>
          </cell>
          <cell r="L348" t="str">
            <v>CORREC CTA STD</v>
          </cell>
          <cell r="M348" t="str">
            <v>CORREC CTA STD</v>
          </cell>
          <cell r="N348">
            <v>142</v>
          </cell>
        </row>
        <row r="349">
          <cell r="B349">
            <v>46101001</v>
          </cell>
          <cell r="C349" t="str">
            <v>Intereses Percibidos</v>
          </cell>
          <cell r="D349">
            <v>0.02</v>
          </cell>
          <cell r="E349" t="str">
            <v>Gasto Deducible / Ingreso Acumulable</v>
          </cell>
          <cell r="F349" t="str">
            <v>ACRES</v>
          </cell>
          <cell r="G349" t="str">
            <v>RFCAR</v>
          </cell>
          <cell r="H349">
            <v>145</v>
          </cell>
          <cell r="I349" t="str">
            <v>ARM</v>
          </cell>
          <cell r="J349">
            <v>40574</v>
          </cell>
          <cell r="K349" t="str">
            <v>2011/001</v>
          </cell>
          <cell r="L349" t="str">
            <v>CORRECCION CTA STD</v>
          </cell>
          <cell r="M349" t="str">
            <v>CORREC CTA STD</v>
          </cell>
          <cell r="N349">
            <v>144</v>
          </cell>
        </row>
        <row r="350">
          <cell r="B350">
            <v>46101001</v>
          </cell>
          <cell r="C350" t="str">
            <v>Intereses Percibidos</v>
          </cell>
          <cell r="D350">
            <v>-45.39</v>
          </cell>
          <cell r="E350" t="str">
            <v>Gasto Deducible / Ingreso Acumulable</v>
          </cell>
          <cell r="F350" t="str">
            <v>ACRES</v>
          </cell>
          <cell r="G350" t="str">
            <v>RFCAR</v>
          </cell>
          <cell r="H350">
            <v>145</v>
          </cell>
          <cell r="I350" t="str">
            <v>ARM</v>
          </cell>
          <cell r="J350">
            <v>40574</v>
          </cell>
          <cell r="K350" t="str">
            <v>2011/001</v>
          </cell>
          <cell r="L350" t="str">
            <v>INTERESES E ISR ENE 11 SANTANDER</v>
          </cell>
          <cell r="M350" t="str">
            <v>INTS E ISR ENE SANTANDER</v>
          </cell>
          <cell r="N350">
            <v>158</v>
          </cell>
        </row>
        <row r="351">
          <cell r="B351">
            <v>46101001</v>
          </cell>
          <cell r="C351" t="str">
            <v>Intereses Percibidos</v>
          </cell>
          <cell r="D351">
            <v>-2668.56</v>
          </cell>
          <cell r="E351" t="str">
            <v>Gasto Deducible / Ingreso Acumulable</v>
          </cell>
          <cell r="F351" t="str">
            <v>ACRES</v>
          </cell>
          <cell r="G351" t="str">
            <v>RFCAR</v>
          </cell>
          <cell r="H351">
            <v>154</v>
          </cell>
          <cell r="I351" t="str">
            <v>YTP</v>
          </cell>
          <cell r="J351">
            <v>40575</v>
          </cell>
          <cell r="K351" t="str">
            <v>2011/002</v>
          </cell>
          <cell r="L351" t="str">
            <v>REGRESO INVERSION CAR</v>
          </cell>
          <cell r="M351" t="str">
            <v>1/02/2011</v>
          </cell>
          <cell r="N351">
            <v>2</v>
          </cell>
        </row>
        <row r="352">
          <cell r="B352">
            <v>46101001</v>
          </cell>
          <cell r="C352" t="str">
            <v>Intereses Percibidos</v>
          </cell>
          <cell r="D352">
            <v>-3216.7</v>
          </cell>
          <cell r="E352" t="str">
            <v>Gasto Deducible / Ingreso Acumulable</v>
          </cell>
          <cell r="F352" t="str">
            <v>ACRES</v>
          </cell>
          <cell r="G352" t="str">
            <v>RFCAR</v>
          </cell>
          <cell r="H352">
            <v>154</v>
          </cell>
          <cell r="I352" t="str">
            <v>YTP</v>
          </cell>
          <cell r="J352">
            <v>40576</v>
          </cell>
          <cell r="K352" t="str">
            <v>2011/002</v>
          </cell>
          <cell r="L352" t="str">
            <v>REGRESO INVERSION CAR</v>
          </cell>
          <cell r="M352" t="str">
            <v>2/02/2011</v>
          </cell>
          <cell r="N352">
            <v>50</v>
          </cell>
        </row>
        <row r="353">
          <cell r="B353">
            <v>46101001</v>
          </cell>
          <cell r="C353" t="str">
            <v>Intereses Percibidos</v>
          </cell>
          <cell r="D353">
            <v>-3217.02</v>
          </cell>
          <cell r="E353" t="str">
            <v>Gasto Deducible / Ingreso Acumulable</v>
          </cell>
          <cell r="F353" t="str">
            <v>ACRES</v>
          </cell>
          <cell r="G353" t="str">
            <v>RFCAR</v>
          </cell>
          <cell r="H353">
            <v>154</v>
          </cell>
          <cell r="I353" t="str">
            <v>YTP</v>
          </cell>
          <cell r="J353">
            <v>40577</v>
          </cell>
          <cell r="K353" t="str">
            <v>2011/002</v>
          </cell>
          <cell r="L353" t="str">
            <v>REGRESO INVERSION CAR</v>
          </cell>
          <cell r="M353" t="str">
            <v>3/02/2011</v>
          </cell>
          <cell r="N353">
            <v>92</v>
          </cell>
        </row>
        <row r="354">
          <cell r="B354">
            <v>46101001</v>
          </cell>
          <cell r="C354" t="str">
            <v>Intereses Percibidos</v>
          </cell>
          <cell r="D354">
            <v>-3217.35</v>
          </cell>
          <cell r="E354" t="str">
            <v>Gasto Deducible / Ingreso Acumulable</v>
          </cell>
          <cell r="F354" t="str">
            <v>ACRES</v>
          </cell>
          <cell r="G354" t="str">
            <v>RFCAR</v>
          </cell>
          <cell r="H354">
            <v>154</v>
          </cell>
          <cell r="I354" t="str">
            <v>YTP</v>
          </cell>
          <cell r="J354">
            <v>40578</v>
          </cell>
          <cell r="K354" t="str">
            <v>2011/002</v>
          </cell>
          <cell r="L354" t="str">
            <v>REGRESO INVERSION CAR</v>
          </cell>
          <cell r="M354" t="str">
            <v>4/02/2011</v>
          </cell>
          <cell r="N354">
            <v>98</v>
          </cell>
        </row>
        <row r="355">
          <cell r="B355">
            <v>46101001</v>
          </cell>
          <cell r="C355" t="str">
            <v>Intereses Percibidos</v>
          </cell>
          <cell r="D355">
            <v>-12870.71</v>
          </cell>
          <cell r="E355" t="str">
            <v>Gasto Deducible / Ingreso Acumulable</v>
          </cell>
          <cell r="F355" t="str">
            <v>ACRES</v>
          </cell>
          <cell r="G355" t="str">
            <v>RFCAR</v>
          </cell>
          <cell r="H355">
            <v>154</v>
          </cell>
          <cell r="I355" t="str">
            <v>YTP</v>
          </cell>
          <cell r="J355">
            <v>40582</v>
          </cell>
          <cell r="K355" t="str">
            <v>2011/002</v>
          </cell>
          <cell r="L355" t="str">
            <v>REGRESO INVERSION CAR</v>
          </cell>
          <cell r="M355" t="str">
            <v>8/02/2011</v>
          </cell>
          <cell r="N355">
            <v>104</v>
          </cell>
        </row>
        <row r="356">
          <cell r="B356">
            <v>46101001</v>
          </cell>
          <cell r="C356" t="str">
            <v>Intereses Percibidos</v>
          </cell>
          <cell r="D356">
            <v>-3209.54</v>
          </cell>
          <cell r="E356" t="str">
            <v>Gasto Deducible / Ingreso Acumulable</v>
          </cell>
          <cell r="F356" t="str">
            <v>ACRES</v>
          </cell>
          <cell r="G356" t="str">
            <v>RFCAR</v>
          </cell>
          <cell r="H356">
            <v>154</v>
          </cell>
          <cell r="I356" t="str">
            <v>YTP</v>
          </cell>
          <cell r="J356">
            <v>40583</v>
          </cell>
          <cell r="K356" t="str">
            <v>2011/002</v>
          </cell>
          <cell r="L356" t="str">
            <v>REGRESO INVERSION CAR</v>
          </cell>
          <cell r="M356" t="str">
            <v>9/02/2011</v>
          </cell>
          <cell r="N356">
            <v>110</v>
          </cell>
        </row>
        <row r="357">
          <cell r="B357">
            <v>46101001</v>
          </cell>
          <cell r="C357" t="str">
            <v>Intereses Percibidos</v>
          </cell>
          <cell r="D357">
            <v>-3209.86</v>
          </cell>
          <cell r="E357" t="str">
            <v>Gasto Deducible / Ingreso Acumulable</v>
          </cell>
          <cell r="F357" t="str">
            <v>ACRES</v>
          </cell>
          <cell r="G357" t="str">
            <v>RFCAR</v>
          </cell>
          <cell r="H357">
            <v>154</v>
          </cell>
          <cell r="I357" t="str">
            <v>YTP</v>
          </cell>
          <cell r="J357">
            <v>40584</v>
          </cell>
          <cell r="K357" t="str">
            <v>2011/002</v>
          </cell>
          <cell r="L357" t="str">
            <v>REGRESO INVERSION CAR</v>
          </cell>
          <cell r="M357" t="str">
            <v>10/02/2011</v>
          </cell>
          <cell r="N357">
            <v>8</v>
          </cell>
        </row>
        <row r="358">
          <cell r="B358">
            <v>46101001</v>
          </cell>
          <cell r="C358" t="str">
            <v>Intereses Percibidos</v>
          </cell>
          <cell r="D358">
            <v>-3628.42</v>
          </cell>
          <cell r="E358" t="str">
            <v>Gasto Deducible / Ingreso Acumulable</v>
          </cell>
          <cell r="F358" t="str">
            <v>ACRES</v>
          </cell>
          <cell r="G358" t="str">
            <v>RFCAR</v>
          </cell>
          <cell r="H358">
            <v>154</v>
          </cell>
          <cell r="I358" t="str">
            <v>YTP</v>
          </cell>
          <cell r="J358">
            <v>40585</v>
          </cell>
          <cell r="K358" t="str">
            <v>2011/002</v>
          </cell>
          <cell r="L358" t="str">
            <v>REGRESO INVERSION CAR</v>
          </cell>
          <cell r="M358" t="str">
            <v>11/02/2011</v>
          </cell>
          <cell r="N358">
            <v>14</v>
          </cell>
        </row>
        <row r="359">
          <cell r="B359">
            <v>46101001</v>
          </cell>
          <cell r="C359" t="str">
            <v>Intereses Percibidos</v>
          </cell>
          <cell r="D359">
            <v>-13544.52</v>
          </cell>
          <cell r="E359" t="str">
            <v>Gasto Deducible / Ingreso Acumulable</v>
          </cell>
          <cell r="F359" t="str">
            <v>ACRES</v>
          </cell>
          <cell r="G359" t="str">
            <v>RFCAR</v>
          </cell>
          <cell r="H359">
            <v>154</v>
          </cell>
          <cell r="I359" t="str">
            <v>YTP</v>
          </cell>
          <cell r="J359">
            <v>40588</v>
          </cell>
          <cell r="K359" t="str">
            <v>2011/002</v>
          </cell>
          <cell r="L359" t="str">
            <v>REGRESO INVERSION CAR</v>
          </cell>
          <cell r="M359" t="str">
            <v>14/02/2011</v>
          </cell>
          <cell r="N359">
            <v>20</v>
          </cell>
        </row>
        <row r="360">
          <cell r="B360">
            <v>46101001</v>
          </cell>
          <cell r="C360" t="str">
            <v>Intereses Percibidos</v>
          </cell>
          <cell r="D360">
            <v>-4516.22</v>
          </cell>
          <cell r="E360" t="str">
            <v>Gasto Deducible / Ingreso Acumulable</v>
          </cell>
          <cell r="F360" t="str">
            <v>ACRES</v>
          </cell>
          <cell r="G360" t="str">
            <v>RFCAR</v>
          </cell>
          <cell r="H360">
            <v>154</v>
          </cell>
          <cell r="I360" t="str">
            <v>YTP</v>
          </cell>
          <cell r="J360">
            <v>40589</v>
          </cell>
          <cell r="K360" t="str">
            <v>2011/002</v>
          </cell>
          <cell r="L360" t="str">
            <v>REGRESO INVERSION CAR</v>
          </cell>
          <cell r="M360" t="str">
            <v>15/02/2011</v>
          </cell>
          <cell r="N360">
            <v>26</v>
          </cell>
        </row>
        <row r="361">
          <cell r="B361">
            <v>46101001</v>
          </cell>
          <cell r="C361" t="str">
            <v>Intereses Percibidos</v>
          </cell>
          <cell r="D361">
            <v>-4516.7</v>
          </cell>
          <cell r="E361" t="str">
            <v>Gasto Deducible / Ingreso Acumulable</v>
          </cell>
          <cell r="F361" t="str">
            <v>ACRES</v>
          </cell>
          <cell r="G361" t="str">
            <v>RFCAR</v>
          </cell>
          <cell r="H361">
            <v>154</v>
          </cell>
          <cell r="I361" t="str">
            <v>YTP</v>
          </cell>
          <cell r="J361">
            <v>40590</v>
          </cell>
          <cell r="K361" t="str">
            <v>2011/002</v>
          </cell>
          <cell r="L361" t="str">
            <v>REGRESO INVERSION CAR</v>
          </cell>
          <cell r="M361" t="str">
            <v>16/02/2011</v>
          </cell>
          <cell r="N361">
            <v>32</v>
          </cell>
        </row>
        <row r="362">
          <cell r="B362">
            <v>46101001</v>
          </cell>
          <cell r="C362" t="str">
            <v>Intereses Percibidos</v>
          </cell>
          <cell r="D362">
            <v>-4517.16</v>
          </cell>
          <cell r="E362" t="str">
            <v>Gasto Deducible / Ingreso Acumulable</v>
          </cell>
          <cell r="F362" t="str">
            <v>ACRES</v>
          </cell>
          <cell r="G362" t="str">
            <v>RFCAR</v>
          </cell>
          <cell r="H362">
            <v>154</v>
          </cell>
          <cell r="I362" t="str">
            <v>YTP</v>
          </cell>
          <cell r="J362">
            <v>40591</v>
          </cell>
          <cell r="K362" t="str">
            <v>2011/002</v>
          </cell>
          <cell r="L362" t="str">
            <v>REGRESO INVERSION CAR</v>
          </cell>
          <cell r="M362" t="str">
            <v>17/02/2011</v>
          </cell>
          <cell r="N362">
            <v>38</v>
          </cell>
        </row>
        <row r="363">
          <cell r="B363">
            <v>46101001</v>
          </cell>
          <cell r="C363" t="str">
            <v>Intereses Percibidos</v>
          </cell>
          <cell r="D363">
            <v>-4494.74</v>
          </cell>
          <cell r="E363" t="str">
            <v>Gasto Deducible / Ingreso Acumulable</v>
          </cell>
          <cell r="F363" t="str">
            <v>ACRES</v>
          </cell>
          <cell r="G363" t="str">
            <v>RFCAR</v>
          </cell>
          <cell r="H363">
            <v>154</v>
          </cell>
          <cell r="I363" t="str">
            <v>YTP</v>
          </cell>
          <cell r="J363">
            <v>40592</v>
          </cell>
          <cell r="K363" t="str">
            <v>2011/002</v>
          </cell>
          <cell r="L363" t="str">
            <v>REGRESO INVERSION CAR</v>
          </cell>
          <cell r="M363" t="str">
            <v>18/02/2011</v>
          </cell>
          <cell r="N363">
            <v>44</v>
          </cell>
        </row>
        <row r="364">
          <cell r="B364">
            <v>46101001</v>
          </cell>
          <cell r="C364" t="str">
            <v>Intereses Percibidos</v>
          </cell>
          <cell r="D364">
            <v>-5422.39</v>
          </cell>
          <cell r="E364" t="str">
            <v>Gasto Deducible / Ingreso Acumulable</v>
          </cell>
          <cell r="F364" t="str">
            <v>ACRES</v>
          </cell>
          <cell r="G364" t="str">
            <v>RFCAR</v>
          </cell>
          <cell r="H364">
            <v>154</v>
          </cell>
          <cell r="I364" t="str">
            <v>YTP</v>
          </cell>
          <cell r="J364">
            <v>40599</v>
          </cell>
          <cell r="K364" t="str">
            <v>2011/002</v>
          </cell>
          <cell r="L364" t="str">
            <v>REGRESO INVERSION CAR</v>
          </cell>
          <cell r="M364" t="str">
            <v>25/02/2011</v>
          </cell>
          <cell r="N364">
            <v>80</v>
          </cell>
        </row>
        <row r="365">
          <cell r="B365">
            <v>46101001</v>
          </cell>
          <cell r="C365" t="str">
            <v>Intereses Percibidos</v>
          </cell>
          <cell r="D365">
            <v>-13485.58</v>
          </cell>
          <cell r="E365" t="str">
            <v>Gasto Deducible / Ingreso Acumulable</v>
          </cell>
          <cell r="F365" t="str">
            <v>ACRES</v>
          </cell>
          <cell r="G365" t="str">
            <v>RFCAR</v>
          </cell>
          <cell r="H365">
            <v>154</v>
          </cell>
          <cell r="I365" t="str">
            <v>YTP</v>
          </cell>
          <cell r="J365">
            <v>40602</v>
          </cell>
          <cell r="K365" t="str">
            <v>2011/002</v>
          </cell>
          <cell r="L365" t="str">
            <v>REGRESO INVERSION CAR</v>
          </cell>
          <cell r="M365" t="str">
            <v>21/02/2011</v>
          </cell>
          <cell r="N365">
            <v>56</v>
          </cell>
        </row>
        <row r="366">
          <cell r="B366">
            <v>46101001</v>
          </cell>
          <cell r="C366" t="str">
            <v>Intereses Percibidos</v>
          </cell>
          <cell r="D366">
            <v>-4496.5600000000004</v>
          </cell>
          <cell r="E366" t="str">
            <v>Gasto Deducible / Ingreso Acumulable</v>
          </cell>
          <cell r="F366" t="str">
            <v>ACRES</v>
          </cell>
          <cell r="G366" t="str">
            <v>RFCAR</v>
          </cell>
          <cell r="H366">
            <v>154</v>
          </cell>
          <cell r="I366" t="str">
            <v>YTP</v>
          </cell>
          <cell r="J366">
            <v>40602</v>
          </cell>
          <cell r="K366" t="str">
            <v>2011/002</v>
          </cell>
          <cell r="L366" t="str">
            <v>REGRESO INVERSION CAR</v>
          </cell>
          <cell r="M366" t="str">
            <v>22/02/2011</v>
          </cell>
          <cell r="N366">
            <v>62</v>
          </cell>
        </row>
        <row r="367">
          <cell r="B367">
            <v>46101001</v>
          </cell>
          <cell r="C367" t="str">
            <v>Intereses Percibidos</v>
          </cell>
          <cell r="D367">
            <v>-5544.1</v>
          </cell>
          <cell r="E367" t="str">
            <v>Gasto Deducible / Ingreso Acumulable</v>
          </cell>
          <cell r="F367" t="str">
            <v>ACRES</v>
          </cell>
          <cell r="G367" t="str">
            <v>RFCAR</v>
          </cell>
          <cell r="H367">
            <v>154</v>
          </cell>
          <cell r="I367" t="str">
            <v>YTP</v>
          </cell>
          <cell r="J367">
            <v>40602</v>
          </cell>
          <cell r="K367" t="str">
            <v>2011/002</v>
          </cell>
          <cell r="L367" t="str">
            <v>REGRESO INVERSION CAR</v>
          </cell>
          <cell r="M367" t="str">
            <v>23/02/2011</v>
          </cell>
          <cell r="N367">
            <v>68</v>
          </cell>
        </row>
        <row r="368">
          <cell r="B368">
            <v>46101001</v>
          </cell>
          <cell r="C368" t="str">
            <v>Intereses Percibidos</v>
          </cell>
          <cell r="D368">
            <v>-5544.67</v>
          </cell>
          <cell r="E368" t="str">
            <v>Gasto Deducible / Ingreso Acumulable</v>
          </cell>
          <cell r="F368" t="str">
            <v>ACRES</v>
          </cell>
          <cell r="G368" t="str">
            <v>RFCAR</v>
          </cell>
          <cell r="H368">
            <v>154</v>
          </cell>
          <cell r="I368" t="str">
            <v>YTP</v>
          </cell>
          <cell r="J368">
            <v>40602</v>
          </cell>
          <cell r="K368" t="str">
            <v>2011/002</v>
          </cell>
          <cell r="L368" t="str">
            <v>REGRESO INVERSION CAR</v>
          </cell>
          <cell r="M368" t="str">
            <v>24/02/2011</v>
          </cell>
          <cell r="N368">
            <v>74</v>
          </cell>
        </row>
        <row r="369">
          <cell r="B369">
            <v>46101001</v>
          </cell>
          <cell r="C369" t="str">
            <v>Intereses Percibidos</v>
          </cell>
          <cell r="D369">
            <v>-10620.75</v>
          </cell>
          <cell r="E369" t="str">
            <v>Gasto Deducible / Ingreso Acumulable</v>
          </cell>
          <cell r="F369" t="str">
            <v>ACRES</v>
          </cell>
          <cell r="G369" t="str">
            <v>RFCAR</v>
          </cell>
          <cell r="H369">
            <v>154</v>
          </cell>
          <cell r="I369" t="str">
            <v>YTP</v>
          </cell>
          <cell r="J369">
            <v>40602</v>
          </cell>
          <cell r="K369" t="str">
            <v>2011/002</v>
          </cell>
          <cell r="L369" t="str">
            <v>REGRESO INVERSION CAR</v>
          </cell>
          <cell r="M369" t="str">
            <v>28/02/2011</v>
          </cell>
          <cell r="N369">
            <v>86</v>
          </cell>
        </row>
        <row r="370">
          <cell r="B370">
            <v>46101001</v>
          </cell>
          <cell r="C370" t="str">
            <v>Intereses Percibidos</v>
          </cell>
          <cell r="D370">
            <v>-3158.83</v>
          </cell>
          <cell r="E370" t="str">
            <v>Gasto Deducible / Ingreso Acumulable</v>
          </cell>
          <cell r="F370" t="str">
            <v>ACRES</v>
          </cell>
          <cell r="G370" t="str">
            <v>RFCAR</v>
          </cell>
          <cell r="H370">
            <v>166</v>
          </cell>
          <cell r="I370" t="str">
            <v>YTP</v>
          </cell>
          <cell r="J370">
            <v>40603</v>
          </cell>
          <cell r="K370" t="str">
            <v>2011/003</v>
          </cell>
          <cell r="L370" t="str">
            <v>REGRESO INVERSION CAR</v>
          </cell>
          <cell r="M370" t="str">
            <v>1/03/2011</v>
          </cell>
          <cell r="N370">
            <v>2</v>
          </cell>
        </row>
        <row r="371">
          <cell r="B371">
            <v>46101001</v>
          </cell>
          <cell r="C371" t="str">
            <v>Intereses Percibidos</v>
          </cell>
          <cell r="D371">
            <v>-2.91</v>
          </cell>
          <cell r="E371" t="str">
            <v>Gasto Deducible / Ingreso Acumulable</v>
          </cell>
          <cell r="F371" t="str">
            <v>ACRES</v>
          </cell>
          <cell r="G371" t="str">
            <v>RFCAR</v>
          </cell>
          <cell r="H371">
            <v>166</v>
          </cell>
          <cell r="I371" t="str">
            <v>ARM</v>
          </cell>
          <cell r="J371">
            <v>40603</v>
          </cell>
          <cell r="K371" t="str">
            <v>2011/003</v>
          </cell>
          <cell r="L371" t="str">
            <v>INTS E ISR DEL MES</v>
          </cell>
          <cell r="M371" t="str">
            <v>INTS E ISR DEL MES</v>
          </cell>
          <cell r="N371">
            <v>175</v>
          </cell>
        </row>
        <row r="372">
          <cell r="B372">
            <v>46101001</v>
          </cell>
          <cell r="C372" t="str">
            <v>Intereses Percibidos</v>
          </cell>
          <cell r="D372">
            <v>-3159.16</v>
          </cell>
          <cell r="E372" t="str">
            <v>Gasto Deducible / Ingreso Acumulable</v>
          </cell>
          <cell r="F372" t="str">
            <v>ACRES</v>
          </cell>
          <cell r="G372" t="str">
            <v>RFCAR</v>
          </cell>
          <cell r="H372">
            <v>166</v>
          </cell>
          <cell r="I372" t="str">
            <v>YTP</v>
          </cell>
          <cell r="J372">
            <v>40604</v>
          </cell>
          <cell r="K372" t="str">
            <v>2011/003</v>
          </cell>
          <cell r="L372" t="str">
            <v>REGRESO INVERSION CAR</v>
          </cell>
          <cell r="M372" t="str">
            <v>2/03/2011</v>
          </cell>
          <cell r="N372">
            <v>50</v>
          </cell>
        </row>
        <row r="373">
          <cell r="B373">
            <v>46101001</v>
          </cell>
          <cell r="C373" t="str">
            <v>Intereses Percibidos</v>
          </cell>
          <cell r="D373">
            <v>-3159.48</v>
          </cell>
          <cell r="E373" t="str">
            <v>Gasto Deducible / Ingreso Acumulable</v>
          </cell>
          <cell r="F373" t="str">
            <v>ACRES</v>
          </cell>
          <cell r="G373" t="str">
            <v>RFCAR</v>
          </cell>
          <cell r="H373">
            <v>166</v>
          </cell>
          <cell r="I373" t="str">
            <v>YTP</v>
          </cell>
          <cell r="J373">
            <v>40605</v>
          </cell>
          <cell r="K373" t="str">
            <v>2011/003</v>
          </cell>
          <cell r="L373" t="str">
            <v>REGRESO INVERSION CAR</v>
          </cell>
          <cell r="M373" t="str">
            <v>3/03/2011</v>
          </cell>
          <cell r="N373">
            <v>92</v>
          </cell>
        </row>
        <row r="374">
          <cell r="B374">
            <v>46101001</v>
          </cell>
          <cell r="C374" t="str">
            <v>Intereses Percibidos</v>
          </cell>
          <cell r="D374">
            <v>-3159.8</v>
          </cell>
          <cell r="E374" t="str">
            <v>Gasto Deducible / Ingreso Acumulable</v>
          </cell>
          <cell r="F374" t="str">
            <v>ACRES</v>
          </cell>
          <cell r="G374" t="str">
            <v>RFCAR</v>
          </cell>
          <cell r="H374">
            <v>166</v>
          </cell>
          <cell r="I374" t="str">
            <v>YTP</v>
          </cell>
          <cell r="J374">
            <v>40606</v>
          </cell>
          <cell r="K374" t="str">
            <v>2011/003</v>
          </cell>
          <cell r="L374" t="str">
            <v>REGRESO INVERSION CAR</v>
          </cell>
          <cell r="M374" t="str">
            <v>4/03/2011</v>
          </cell>
          <cell r="N374">
            <v>110</v>
          </cell>
        </row>
        <row r="375">
          <cell r="B375">
            <v>46101001</v>
          </cell>
          <cell r="C375" t="str">
            <v>Intereses Percibidos</v>
          </cell>
          <cell r="D375">
            <v>-11143.34</v>
          </cell>
          <cell r="E375" t="str">
            <v>Gasto Deducible / Ingreso Acumulable</v>
          </cell>
          <cell r="F375" t="str">
            <v>ACRES</v>
          </cell>
          <cell r="G375" t="str">
            <v>RFCAR</v>
          </cell>
          <cell r="H375">
            <v>166</v>
          </cell>
          <cell r="I375" t="str">
            <v>YTP</v>
          </cell>
          <cell r="J375">
            <v>40609</v>
          </cell>
          <cell r="K375" t="str">
            <v>2011/003</v>
          </cell>
          <cell r="L375" t="str">
            <v>REGRESO INVERSION CAR</v>
          </cell>
          <cell r="M375" t="str">
            <v>7/03/2011</v>
          </cell>
          <cell r="N375">
            <v>116</v>
          </cell>
        </row>
        <row r="376">
          <cell r="B376">
            <v>46101001</v>
          </cell>
          <cell r="C376" t="str">
            <v>Intereses Percibidos</v>
          </cell>
          <cell r="D376">
            <v>-6616.75</v>
          </cell>
          <cell r="E376" t="str">
            <v>Gasto Deducible / Ingreso Acumulable</v>
          </cell>
          <cell r="F376" t="str">
            <v>ACRES</v>
          </cell>
          <cell r="G376" t="str">
            <v>RFCAR</v>
          </cell>
          <cell r="H376">
            <v>166</v>
          </cell>
          <cell r="I376" t="str">
            <v>YTP</v>
          </cell>
          <cell r="J376">
            <v>40610</v>
          </cell>
          <cell r="K376" t="str">
            <v>2011/003</v>
          </cell>
          <cell r="L376" t="str">
            <v>REGRESO INVERSION CAR</v>
          </cell>
          <cell r="M376" t="str">
            <v>8/03/2011</v>
          </cell>
          <cell r="N376">
            <v>122</v>
          </cell>
        </row>
        <row r="377">
          <cell r="B377">
            <v>46101001</v>
          </cell>
          <cell r="C377" t="str">
            <v>Intereses Percibidos</v>
          </cell>
          <cell r="D377">
            <v>-3839.9</v>
          </cell>
          <cell r="E377" t="str">
            <v>Gasto Deducible / Ingreso Acumulable</v>
          </cell>
          <cell r="F377" t="str">
            <v>ACRES</v>
          </cell>
          <cell r="G377" t="str">
            <v>RFCAR</v>
          </cell>
          <cell r="H377">
            <v>166</v>
          </cell>
          <cell r="I377" t="str">
            <v>YTP</v>
          </cell>
          <cell r="J377">
            <v>40611</v>
          </cell>
          <cell r="K377" t="str">
            <v>2011/003</v>
          </cell>
          <cell r="L377" t="str">
            <v>REGRESO INVERSION CAR</v>
          </cell>
          <cell r="M377" t="str">
            <v>9/03/2011</v>
          </cell>
          <cell r="N377">
            <v>128</v>
          </cell>
        </row>
        <row r="378">
          <cell r="B378">
            <v>46101001</v>
          </cell>
          <cell r="C378" t="str">
            <v>Intereses Percibidos</v>
          </cell>
          <cell r="D378">
            <v>-3840.29</v>
          </cell>
          <cell r="E378" t="str">
            <v>Gasto Deducible / Ingreso Acumulable</v>
          </cell>
          <cell r="F378" t="str">
            <v>ACRES</v>
          </cell>
          <cell r="G378" t="str">
            <v>RFCAR</v>
          </cell>
          <cell r="H378">
            <v>166</v>
          </cell>
          <cell r="I378" t="str">
            <v>YTP</v>
          </cell>
          <cell r="J378">
            <v>40612</v>
          </cell>
          <cell r="K378" t="str">
            <v>2011/003</v>
          </cell>
          <cell r="L378" t="str">
            <v>REGRESO INVERSION CAR</v>
          </cell>
          <cell r="M378" t="str">
            <v>10/03/2011</v>
          </cell>
          <cell r="N378">
            <v>8</v>
          </cell>
        </row>
        <row r="379">
          <cell r="B379">
            <v>46101001</v>
          </cell>
          <cell r="C379" t="str">
            <v>Intereses Percibidos</v>
          </cell>
          <cell r="D379">
            <v>-3840.68</v>
          </cell>
          <cell r="E379" t="str">
            <v>Gasto Deducible / Ingreso Acumulable</v>
          </cell>
          <cell r="F379" t="str">
            <v>ACRES</v>
          </cell>
          <cell r="G379" t="str">
            <v>RFCAR</v>
          </cell>
          <cell r="H379">
            <v>166</v>
          </cell>
          <cell r="I379" t="str">
            <v>YTP</v>
          </cell>
          <cell r="J379">
            <v>40613</v>
          </cell>
          <cell r="K379" t="str">
            <v>2011/003</v>
          </cell>
          <cell r="L379" t="str">
            <v>REGRESO INVERSION CAR</v>
          </cell>
          <cell r="M379" t="str">
            <v>11/03/2011</v>
          </cell>
          <cell r="N379">
            <v>14</v>
          </cell>
        </row>
        <row r="380">
          <cell r="B380">
            <v>46101001</v>
          </cell>
          <cell r="C380" t="str">
            <v>Intereses Percibidos</v>
          </cell>
          <cell r="D380">
            <v>-13999.53</v>
          </cell>
          <cell r="E380" t="str">
            <v>Gasto Deducible / Ingreso Acumulable</v>
          </cell>
          <cell r="F380" t="str">
            <v>ACRES</v>
          </cell>
          <cell r="G380" t="str">
            <v>RFCAR</v>
          </cell>
          <cell r="H380">
            <v>166</v>
          </cell>
          <cell r="I380" t="str">
            <v>YTP</v>
          </cell>
          <cell r="J380">
            <v>40616</v>
          </cell>
          <cell r="K380" t="str">
            <v>2011/003</v>
          </cell>
          <cell r="L380" t="str">
            <v>REGRESO INVERSION CAR</v>
          </cell>
          <cell r="M380" t="str">
            <v>14/03/2011</v>
          </cell>
          <cell r="N380">
            <v>20</v>
          </cell>
        </row>
        <row r="381">
          <cell r="B381">
            <v>46101001</v>
          </cell>
          <cell r="C381" t="str">
            <v>Intereses Percibidos</v>
          </cell>
          <cell r="D381">
            <v>-4667.93</v>
          </cell>
          <cell r="E381" t="str">
            <v>Gasto Deducible / Ingreso Acumulable</v>
          </cell>
          <cell r="F381" t="str">
            <v>ACRES</v>
          </cell>
          <cell r="G381" t="str">
            <v>RFCAR</v>
          </cell>
          <cell r="H381">
            <v>166</v>
          </cell>
          <cell r="I381" t="str">
            <v>YTP</v>
          </cell>
          <cell r="J381">
            <v>40617</v>
          </cell>
          <cell r="K381" t="str">
            <v>2011/003</v>
          </cell>
          <cell r="L381" t="str">
            <v>REGRESO INVERSION CAR</v>
          </cell>
          <cell r="M381" t="str">
            <v>15/03/2011</v>
          </cell>
          <cell r="N381">
            <v>26</v>
          </cell>
        </row>
        <row r="382">
          <cell r="B382">
            <v>46101001</v>
          </cell>
          <cell r="C382" t="str">
            <v>Intereses Percibidos</v>
          </cell>
          <cell r="D382">
            <v>-4668.41</v>
          </cell>
          <cell r="E382" t="str">
            <v>Gasto Deducible / Ingreso Acumulable</v>
          </cell>
          <cell r="F382" t="str">
            <v>ACRES</v>
          </cell>
          <cell r="G382" t="str">
            <v>RFCAR</v>
          </cell>
          <cell r="H382">
            <v>166</v>
          </cell>
          <cell r="I382" t="str">
            <v>YTP</v>
          </cell>
          <cell r="J382">
            <v>40618</v>
          </cell>
          <cell r="K382" t="str">
            <v>2011/003</v>
          </cell>
          <cell r="L382" t="str">
            <v>REGRESO INVERSION CAR</v>
          </cell>
          <cell r="M382" t="str">
            <v>16/03/2011</v>
          </cell>
          <cell r="N382">
            <v>32</v>
          </cell>
        </row>
        <row r="383">
          <cell r="B383">
            <v>46101001</v>
          </cell>
          <cell r="C383" t="str">
            <v>Intereses Percibidos</v>
          </cell>
          <cell r="D383">
            <v>-4668.88</v>
          </cell>
          <cell r="E383" t="str">
            <v>Gasto Deducible / Ingreso Acumulable</v>
          </cell>
          <cell r="F383" t="str">
            <v>ACRES</v>
          </cell>
          <cell r="G383" t="str">
            <v>RFCAR</v>
          </cell>
          <cell r="H383">
            <v>166</v>
          </cell>
          <cell r="I383" t="str">
            <v>YTP</v>
          </cell>
          <cell r="J383">
            <v>40619</v>
          </cell>
          <cell r="K383" t="str">
            <v>2011/003</v>
          </cell>
          <cell r="L383" t="str">
            <v>REGRESO INVERSION CAR</v>
          </cell>
          <cell r="M383" t="str">
            <v>17/03/2011</v>
          </cell>
          <cell r="N383">
            <v>38</v>
          </cell>
        </row>
        <row r="384">
          <cell r="B384">
            <v>46101001</v>
          </cell>
          <cell r="C384" t="str">
            <v>Intereses Percibidos</v>
          </cell>
          <cell r="D384">
            <v>-4562.68</v>
          </cell>
          <cell r="E384" t="str">
            <v>Gasto Deducible / Ingreso Acumulable</v>
          </cell>
          <cell r="F384" t="str">
            <v>ACRES</v>
          </cell>
          <cell r="G384" t="str">
            <v>RFCAR</v>
          </cell>
          <cell r="H384">
            <v>166</v>
          </cell>
          <cell r="I384" t="str">
            <v>YTP</v>
          </cell>
          <cell r="J384">
            <v>40620</v>
          </cell>
          <cell r="K384" t="str">
            <v>2011/003</v>
          </cell>
          <cell r="L384" t="str">
            <v>REGRESO INVERSION CAR</v>
          </cell>
          <cell r="M384" t="str">
            <v>18/03/2011</v>
          </cell>
          <cell r="N384">
            <v>44</v>
          </cell>
        </row>
        <row r="385">
          <cell r="B385">
            <v>46101001</v>
          </cell>
          <cell r="C385" t="str">
            <v>Intereses Percibidos</v>
          </cell>
          <cell r="D385">
            <v>-18252.5</v>
          </cell>
          <cell r="E385" t="str">
            <v>Gasto Deducible / Ingreso Acumulable</v>
          </cell>
          <cell r="F385" t="str">
            <v>ACRES</v>
          </cell>
          <cell r="G385" t="str">
            <v>RFCAR</v>
          </cell>
          <cell r="H385">
            <v>166</v>
          </cell>
          <cell r="I385" t="str">
            <v>YTP</v>
          </cell>
          <cell r="J385">
            <v>40624</v>
          </cell>
          <cell r="K385" t="str">
            <v>2011/003</v>
          </cell>
          <cell r="L385" t="str">
            <v>REGRESO INVERSION CAR</v>
          </cell>
          <cell r="M385" t="str">
            <v>22/03/2011</v>
          </cell>
          <cell r="N385">
            <v>56</v>
          </cell>
        </row>
        <row r="386">
          <cell r="B386">
            <v>46101001</v>
          </cell>
          <cell r="C386" t="str">
            <v>Intereses Percibidos</v>
          </cell>
          <cell r="D386">
            <v>-4564.9799999999996</v>
          </cell>
          <cell r="E386" t="str">
            <v>Gasto Deducible / Ingreso Acumulable</v>
          </cell>
          <cell r="F386" t="str">
            <v>ACRES</v>
          </cell>
          <cell r="G386" t="str">
            <v>RFCAR</v>
          </cell>
          <cell r="H386">
            <v>166</v>
          </cell>
          <cell r="I386" t="str">
            <v>YTP</v>
          </cell>
          <cell r="J386">
            <v>40625</v>
          </cell>
          <cell r="K386" t="str">
            <v>2011/003</v>
          </cell>
          <cell r="L386" t="str">
            <v>REGRESO INVERSION CAR</v>
          </cell>
          <cell r="M386" t="str">
            <v>23/03/2011</v>
          </cell>
          <cell r="N386">
            <v>62</v>
          </cell>
        </row>
        <row r="387">
          <cell r="B387">
            <v>46101001</v>
          </cell>
          <cell r="C387" t="str">
            <v>Intereses Percibidos</v>
          </cell>
          <cell r="D387">
            <v>-4565.4399999999996</v>
          </cell>
          <cell r="E387" t="str">
            <v>Gasto Deducible / Ingreso Acumulable</v>
          </cell>
          <cell r="F387" t="str">
            <v>ACRES</v>
          </cell>
          <cell r="G387" t="str">
            <v>RFCAR</v>
          </cell>
          <cell r="H387">
            <v>166</v>
          </cell>
          <cell r="I387" t="str">
            <v>YTP</v>
          </cell>
          <cell r="J387">
            <v>40626</v>
          </cell>
          <cell r="K387" t="str">
            <v>2011/003</v>
          </cell>
          <cell r="L387" t="str">
            <v>REGRESO INVERSION CAR</v>
          </cell>
          <cell r="M387" t="str">
            <v>24/03/2011</v>
          </cell>
          <cell r="N387">
            <v>68</v>
          </cell>
        </row>
        <row r="388">
          <cell r="B388">
            <v>46101001</v>
          </cell>
          <cell r="C388" t="str">
            <v>Intereses Percibidos</v>
          </cell>
          <cell r="D388">
            <v>-4452.21</v>
          </cell>
          <cell r="E388" t="str">
            <v>Gasto Deducible / Ingreso Acumulable</v>
          </cell>
          <cell r="F388" t="str">
            <v>ACRES</v>
          </cell>
          <cell r="G388" t="str">
            <v>RFCAR</v>
          </cell>
          <cell r="H388">
            <v>166</v>
          </cell>
          <cell r="I388" t="str">
            <v>YTP</v>
          </cell>
          <cell r="J388">
            <v>40627</v>
          </cell>
          <cell r="K388" t="str">
            <v>2011/003</v>
          </cell>
          <cell r="L388" t="str">
            <v>REGRESO INVERSION CAR</v>
          </cell>
          <cell r="M388" t="str">
            <v>25/03/2011</v>
          </cell>
          <cell r="N388">
            <v>74</v>
          </cell>
        </row>
        <row r="389">
          <cell r="B389">
            <v>46101001</v>
          </cell>
          <cell r="C389" t="str">
            <v>Intereses Percibidos</v>
          </cell>
          <cell r="D389">
            <v>-13357.99</v>
          </cell>
          <cell r="E389" t="str">
            <v>Gasto Deducible / Ingreso Acumulable</v>
          </cell>
          <cell r="F389" t="str">
            <v>ACRES</v>
          </cell>
          <cell r="G389" t="str">
            <v>RFCAR</v>
          </cell>
          <cell r="H389">
            <v>166</v>
          </cell>
          <cell r="I389" t="str">
            <v>YTP</v>
          </cell>
          <cell r="J389">
            <v>40630</v>
          </cell>
          <cell r="K389" t="str">
            <v>2011/003</v>
          </cell>
          <cell r="L389" t="str">
            <v>REGRESO INVERSION CAR</v>
          </cell>
          <cell r="M389" t="str">
            <v>28/03/2011</v>
          </cell>
          <cell r="N389">
            <v>80</v>
          </cell>
        </row>
        <row r="390">
          <cell r="B390">
            <v>46101001</v>
          </cell>
          <cell r="C390" t="str">
            <v>Intereses Percibidos</v>
          </cell>
          <cell r="D390">
            <v>-4454.0200000000004</v>
          </cell>
          <cell r="E390" t="str">
            <v>Gasto Deducible / Ingreso Acumulable</v>
          </cell>
          <cell r="F390" t="str">
            <v>ACRES</v>
          </cell>
          <cell r="G390" t="str">
            <v>RFCAR</v>
          </cell>
          <cell r="H390">
            <v>166</v>
          </cell>
          <cell r="I390" t="str">
            <v>YTP</v>
          </cell>
          <cell r="J390">
            <v>40631</v>
          </cell>
          <cell r="K390" t="str">
            <v>2011/003</v>
          </cell>
          <cell r="L390" t="str">
            <v>REGRESO INVERSION CAR</v>
          </cell>
          <cell r="M390" t="str">
            <v>29/03/2011</v>
          </cell>
          <cell r="N390">
            <v>86</v>
          </cell>
        </row>
        <row r="391">
          <cell r="B391">
            <v>46101001</v>
          </cell>
          <cell r="C391" t="str">
            <v>Intereses Percibidos</v>
          </cell>
          <cell r="D391">
            <v>-4454.47</v>
          </cell>
          <cell r="E391" t="str">
            <v>Gasto Deducible / Ingreso Acumulable</v>
          </cell>
          <cell r="F391" t="str">
            <v>ACRES</v>
          </cell>
          <cell r="G391" t="str">
            <v>RFCAR</v>
          </cell>
          <cell r="H391">
            <v>166</v>
          </cell>
          <cell r="I391" t="str">
            <v>YTP</v>
          </cell>
          <cell r="J391">
            <v>40632</v>
          </cell>
          <cell r="K391" t="str">
            <v>2011/003</v>
          </cell>
          <cell r="L391" t="str">
            <v>REGRESO INVERSION CAR</v>
          </cell>
          <cell r="M391" t="str">
            <v>30/03/2011</v>
          </cell>
          <cell r="N391">
            <v>98</v>
          </cell>
        </row>
        <row r="392">
          <cell r="B392">
            <v>46101001</v>
          </cell>
          <cell r="C392" t="str">
            <v>Intereses Percibidos</v>
          </cell>
          <cell r="D392">
            <v>-4454.93</v>
          </cell>
          <cell r="E392" t="str">
            <v>Gasto Deducible / Ingreso Acumulable</v>
          </cell>
          <cell r="F392" t="str">
            <v>ACRES</v>
          </cell>
          <cell r="G392" t="str">
            <v>RFCAR</v>
          </cell>
          <cell r="H392">
            <v>166</v>
          </cell>
          <cell r="I392" t="str">
            <v>YTP</v>
          </cell>
          <cell r="J392">
            <v>40633</v>
          </cell>
          <cell r="K392" t="str">
            <v>2011/003</v>
          </cell>
          <cell r="L392" t="str">
            <v>REGRESO INVERSION CAR</v>
          </cell>
          <cell r="M392" t="str">
            <v>31/03/2011</v>
          </cell>
          <cell r="N392">
            <v>104</v>
          </cell>
        </row>
        <row r="393">
          <cell r="B393">
            <v>46101001</v>
          </cell>
          <cell r="C393" t="str">
            <v>Intereses Percibidos</v>
          </cell>
          <cell r="D393">
            <v>-18796.23</v>
          </cell>
          <cell r="E393" t="str">
            <v>Gasto Deducible / Ingreso Acumulable</v>
          </cell>
          <cell r="F393" t="str">
            <v>ACRES</v>
          </cell>
          <cell r="G393" t="str">
            <v>RFCAR</v>
          </cell>
          <cell r="H393">
            <v>166</v>
          </cell>
          <cell r="I393" t="str">
            <v>ARM</v>
          </cell>
          <cell r="J393">
            <v>40633</v>
          </cell>
          <cell r="K393" t="str">
            <v>2011/003</v>
          </cell>
          <cell r="L393" t="str">
            <v>CAR PARTS CONCIL ENE 11</v>
          </cell>
          <cell r="M393" t="str">
            <v>CAR PARTS CONCIL ENE 11</v>
          </cell>
          <cell r="N393">
            <v>138</v>
          </cell>
        </row>
        <row r="394">
          <cell r="B394">
            <v>46101001</v>
          </cell>
          <cell r="C394" t="str">
            <v>Intereses Percibidos</v>
          </cell>
          <cell r="D394">
            <v>-38872.89</v>
          </cell>
          <cell r="E394" t="str">
            <v>Gasto Deducible / Ingreso Acumulable</v>
          </cell>
          <cell r="F394" t="str">
            <v>ACRES</v>
          </cell>
          <cell r="G394" t="str">
            <v>RFCAR</v>
          </cell>
          <cell r="H394">
            <v>166</v>
          </cell>
          <cell r="I394" t="str">
            <v>ARM</v>
          </cell>
          <cell r="J394">
            <v>40633</v>
          </cell>
          <cell r="K394" t="str">
            <v>2011/003</v>
          </cell>
          <cell r="L394" t="str">
            <v>CAR PARTS CONCIL ENE 11</v>
          </cell>
          <cell r="M394" t="str">
            <v>CAR PARTS CONCIL ENE 11</v>
          </cell>
          <cell r="N394">
            <v>142</v>
          </cell>
        </row>
        <row r="395">
          <cell r="B395">
            <v>46101001</v>
          </cell>
          <cell r="C395" t="str">
            <v>Intereses Percibidos</v>
          </cell>
          <cell r="D395">
            <v>-9203.6200000000008</v>
          </cell>
          <cell r="E395" t="str">
            <v>Gasto Deducible / Ingreso Acumulable</v>
          </cell>
          <cell r="F395" t="str">
            <v>ACRES</v>
          </cell>
          <cell r="G395" t="str">
            <v>RFCAR</v>
          </cell>
          <cell r="H395">
            <v>166</v>
          </cell>
          <cell r="I395" t="str">
            <v>ARM</v>
          </cell>
          <cell r="J395">
            <v>40633</v>
          </cell>
          <cell r="K395" t="str">
            <v>2011/003</v>
          </cell>
          <cell r="L395" t="str">
            <v>CAR PARTS CONCIL ENE 11</v>
          </cell>
          <cell r="M395" t="str">
            <v>CAR PARTS CONCIL ENE 11</v>
          </cell>
          <cell r="N395">
            <v>146</v>
          </cell>
        </row>
        <row r="396">
          <cell r="B396">
            <v>46101001</v>
          </cell>
          <cell r="C396" t="str">
            <v>Intereses Percibidos</v>
          </cell>
          <cell r="D396">
            <v>-2991.49</v>
          </cell>
          <cell r="E396" t="str">
            <v>Gasto Deducible / Ingreso Acumulable</v>
          </cell>
          <cell r="F396" t="str">
            <v>ACRES</v>
          </cell>
          <cell r="G396" t="str">
            <v>RFCAR</v>
          </cell>
          <cell r="H396">
            <v>166</v>
          </cell>
          <cell r="I396" t="str">
            <v>ARM</v>
          </cell>
          <cell r="J396">
            <v>40633</v>
          </cell>
          <cell r="K396" t="str">
            <v>2011/003</v>
          </cell>
          <cell r="L396" t="str">
            <v>CAR PARTS CONCIL ENE 11</v>
          </cell>
          <cell r="M396" t="str">
            <v>CAR PARTS CONCIL ENE 11</v>
          </cell>
          <cell r="N396">
            <v>150</v>
          </cell>
        </row>
        <row r="397">
          <cell r="B397">
            <v>46101001</v>
          </cell>
          <cell r="C397" t="str">
            <v>Intereses Percibidos</v>
          </cell>
          <cell r="D397">
            <v>-28885.03</v>
          </cell>
          <cell r="E397" t="str">
            <v>Gasto Deducible / Ingreso Acumulable</v>
          </cell>
          <cell r="F397" t="str">
            <v>ACRES</v>
          </cell>
          <cell r="G397" t="str">
            <v>RFCAR</v>
          </cell>
          <cell r="H397">
            <v>166</v>
          </cell>
          <cell r="I397" t="str">
            <v>ARM</v>
          </cell>
          <cell r="J397">
            <v>40633</v>
          </cell>
          <cell r="K397" t="str">
            <v>2011/003</v>
          </cell>
          <cell r="L397" t="str">
            <v>CAR PARTS CONCIL ENE 11</v>
          </cell>
          <cell r="M397" t="str">
            <v>CAR PARTS CONCIL ENE 11</v>
          </cell>
          <cell r="N397">
            <v>154</v>
          </cell>
        </row>
        <row r="398">
          <cell r="B398">
            <v>46101001</v>
          </cell>
          <cell r="C398" t="str">
            <v>Intereses Percibidos</v>
          </cell>
          <cell r="D398">
            <v>-21.65</v>
          </cell>
          <cell r="E398" t="str">
            <v>Gasto Deducible / Ingreso Acumulable</v>
          </cell>
          <cell r="F398" t="str">
            <v>ACRES</v>
          </cell>
          <cell r="G398" t="str">
            <v>RFCAR</v>
          </cell>
          <cell r="H398">
            <v>166</v>
          </cell>
          <cell r="I398" t="str">
            <v>ARM</v>
          </cell>
          <cell r="J398">
            <v>40633</v>
          </cell>
          <cell r="K398" t="str">
            <v>2011/003</v>
          </cell>
          <cell r="L398" t="str">
            <v>INTERESES E ISR DEL MES</v>
          </cell>
          <cell r="M398" t="str">
            <v>INTS E ISR DEL MES</v>
          </cell>
          <cell r="N398">
            <v>179</v>
          </cell>
        </row>
        <row r="399">
          <cell r="B399">
            <v>46101001</v>
          </cell>
          <cell r="C399" t="str">
            <v>Intereses Percibidos</v>
          </cell>
          <cell r="D399">
            <v>-3456.23</v>
          </cell>
          <cell r="E399" t="str">
            <v>Gasto Deducible / Ingreso Acumulable</v>
          </cell>
          <cell r="F399" t="str">
            <v>ACRES</v>
          </cell>
          <cell r="G399" t="str">
            <v>RFCAR</v>
          </cell>
          <cell r="H399">
            <v>178</v>
          </cell>
          <cell r="I399" t="str">
            <v>YTP</v>
          </cell>
          <cell r="J399">
            <v>40634</v>
          </cell>
          <cell r="K399" t="str">
            <v>2011/004</v>
          </cell>
          <cell r="L399" t="str">
            <v>REGRESO INVERSION CAR</v>
          </cell>
          <cell r="M399" t="str">
            <v>46101001</v>
          </cell>
          <cell r="N399">
            <v>96</v>
          </cell>
        </row>
        <row r="400">
          <cell r="B400">
            <v>46101001</v>
          </cell>
          <cell r="C400" t="str">
            <v>Intereses Percibidos</v>
          </cell>
          <cell r="D400">
            <v>-1.64</v>
          </cell>
          <cell r="E400" t="str">
            <v>Gasto Deducible / Ingreso Acumulable</v>
          </cell>
          <cell r="F400" t="str">
            <v>ACRES</v>
          </cell>
          <cell r="G400" t="str">
            <v>RFCAR</v>
          </cell>
          <cell r="H400">
            <v>178</v>
          </cell>
          <cell r="I400" t="str">
            <v>ARM</v>
          </cell>
          <cell r="J400">
            <v>40634</v>
          </cell>
          <cell r="K400" t="str">
            <v>2011/004</v>
          </cell>
          <cell r="L400" t="str">
            <v>INTERESES E ISR DEL MES</v>
          </cell>
          <cell r="M400" t="str">
            <v>INTS E ISR DEL MES</v>
          </cell>
          <cell r="N400">
            <v>129</v>
          </cell>
        </row>
        <row r="401">
          <cell r="B401">
            <v>46101001</v>
          </cell>
          <cell r="C401" t="str">
            <v>Intereses Percibidos</v>
          </cell>
          <cell r="D401">
            <v>-10369.73</v>
          </cell>
          <cell r="E401" t="str">
            <v>Gasto Deducible / Ingreso Acumulable</v>
          </cell>
          <cell r="F401" t="str">
            <v>ACRES</v>
          </cell>
          <cell r="G401" t="str">
            <v>RFCAR</v>
          </cell>
          <cell r="H401">
            <v>178</v>
          </cell>
          <cell r="I401" t="str">
            <v>YTP</v>
          </cell>
          <cell r="J401">
            <v>40637</v>
          </cell>
          <cell r="K401" t="str">
            <v>2011/004</v>
          </cell>
          <cell r="L401" t="str">
            <v>REGRESO INVERSION CAR</v>
          </cell>
          <cell r="M401" t="str">
            <v>46101001</v>
          </cell>
          <cell r="N401">
            <v>97</v>
          </cell>
        </row>
        <row r="402">
          <cell r="B402">
            <v>46101001</v>
          </cell>
          <cell r="C402" t="str">
            <v>Intereses Percibidos</v>
          </cell>
          <cell r="D402">
            <v>-3457.63</v>
          </cell>
          <cell r="E402" t="str">
            <v>Gasto Deducible / Ingreso Acumulable</v>
          </cell>
          <cell r="F402" t="str">
            <v>ACRES</v>
          </cell>
          <cell r="G402" t="str">
            <v>RFCAR</v>
          </cell>
          <cell r="H402">
            <v>178</v>
          </cell>
          <cell r="I402" t="str">
            <v>YTP</v>
          </cell>
          <cell r="J402">
            <v>40638</v>
          </cell>
          <cell r="K402" t="str">
            <v>2011/004</v>
          </cell>
          <cell r="L402" t="str">
            <v>REGRESO INVERSION CAR</v>
          </cell>
          <cell r="M402" t="str">
            <v>46101001</v>
          </cell>
          <cell r="N402">
            <v>98</v>
          </cell>
        </row>
        <row r="403">
          <cell r="B403">
            <v>46101001</v>
          </cell>
          <cell r="C403" t="str">
            <v>Intereses Percibidos</v>
          </cell>
          <cell r="D403">
            <v>-3457.86</v>
          </cell>
          <cell r="E403" t="str">
            <v>Gasto Deducible / Ingreso Acumulable</v>
          </cell>
          <cell r="F403" t="str">
            <v>ACRES</v>
          </cell>
          <cell r="G403" t="str">
            <v>RFCAR</v>
          </cell>
          <cell r="H403">
            <v>178</v>
          </cell>
          <cell r="I403" t="str">
            <v>YTP</v>
          </cell>
          <cell r="J403">
            <v>40639</v>
          </cell>
          <cell r="K403" t="str">
            <v>2011/004</v>
          </cell>
          <cell r="L403" t="str">
            <v>REGRESO INVERSION CAR</v>
          </cell>
          <cell r="M403" t="str">
            <v>46101001</v>
          </cell>
          <cell r="N403">
            <v>99</v>
          </cell>
        </row>
        <row r="404">
          <cell r="B404">
            <v>46101001</v>
          </cell>
          <cell r="C404" t="str">
            <v>Intereses Percibidos</v>
          </cell>
          <cell r="D404">
            <v>-3039.98</v>
          </cell>
          <cell r="E404" t="str">
            <v>Gasto Deducible / Ingreso Acumulable</v>
          </cell>
          <cell r="F404" t="str">
            <v>ACRES</v>
          </cell>
          <cell r="G404" t="str">
            <v>RFCAR</v>
          </cell>
          <cell r="H404">
            <v>178</v>
          </cell>
          <cell r="I404" t="str">
            <v>YTP</v>
          </cell>
          <cell r="J404">
            <v>40640</v>
          </cell>
          <cell r="K404" t="str">
            <v>2011/004</v>
          </cell>
          <cell r="L404" t="str">
            <v>REGRESO INVERSION CAR</v>
          </cell>
          <cell r="M404" t="str">
            <v>46101001</v>
          </cell>
          <cell r="N404">
            <v>100</v>
          </cell>
        </row>
        <row r="405">
          <cell r="B405">
            <v>46101001</v>
          </cell>
          <cell r="C405" t="str">
            <v>Intereses Percibidos</v>
          </cell>
          <cell r="D405">
            <v>-3040.29</v>
          </cell>
          <cell r="E405" t="str">
            <v>Gasto Deducible / Ingreso Acumulable</v>
          </cell>
          <cell r="F405" t="str">
            <v>ACRES</v>
          </cell>
          <cell r="G405" t="str">
            <v>RFCAR</v>
          </cell>
          <cell r="H405">
            <v>178</v>
          </cell>
          <cell r="I405" t="str">
            <v>YTP</v>
          </cell>
          <cell r="J405">
            <v>40641</v>
          </cell>
          <cell r="K405" t="str">
            <v>2011/004</v>
          </cell>
          <cell r="L405" t="str">
            <v>REGRESO INVERSION CAR</v>
          </cell>
          <cell r="M405" t="str">
            <v>46101001</v>
          </cell>
          <cell r="N405">
            <v>101</v>
          </cell>
        </row>
        <row r="406">
          <cell r="B406">
            <v>46101001</v>
          </cell>
          <cell r="C406" t="str">
            <v>Intereses Percibidos</v>
          </cell>
          <cell r="D406">
            <v>-13766.59</v>
          </cell>
          <cell r="E406" t="str">
            <v>Gasto Deducible / Ingreso Acumulable</v>
          </cell>
          <cell r="F406" t="str">
            <v>ACRES</v>
          </cell>
          <cell r="G406" t="str">
            <v>RFCAR</v>
          </cell>
          <cell r="H406">
            <v>178</v>
          </cell>
          <cell r="I406" t="str">
            <v>YTP</v>
          </cell>
          <cell r="J406">
            <v>40644</v>
          </cell>
          <cell r="K406" t="str">
            <v>2011/004</v>
          </cell>
          <cell r="L406" t="str">
            <v>REGRESO INVERSION CAR</v>
          </cell>
          <cell r="M406" t="str">
            <v>46101001</v>
          </cell>
          <cell r="N406">
            <v>102</v>
          </cell>
        </row>
        <row r="407">
          <cell r="B407">
            <v>46101001</v>
          </cell>
          <cell r="C407" t="str">
            <v>Intereses Percibidos</v>
          </cell>
          <cell r="D407">
            <v>-4590.26</v>
          </cell>
          <cell r="E407" t="str">
            <v>Gasto Deducible / Ingreso Acumulable</v>
          </cell>
          <cell r="F407" t="str">
            <v>ACRES</v>
          </cell>
          <cell r="G407" t="str">
            <v>RFCAR</v>
          </cell>
          <cell r="H407">
            <v>178</v>
          </cell>
          <cell r="I407" t="str">
            <v>YTP</v>
          </cell>
          <cell r="J407">
            <v>40645</v>
          </cell>
          <cell r="K407" t="str">
            <v>2011/004</v>
          </cell>
          <cell r="L407" t="str">
            <v>REGRESO INVERSION CAR</v>
          </cell>
          <cell r="M407" t="str">
            <v>46101001</v>
          </cell>
          <cell r="N407">
            <v>103</v>
          </cell>
        </row>
        <row r="408">
          <cell r="B408">
            <v>46101001</v>
          </cell>
          <cell r="C408" t="str">
            <v>Intereses Percibidos</v>
          </cell>
          <cell r="D408">
            <v>-3156.16</v>
          </cell>
          <cell r="E408" t="str">
            <v>Gasto Deducible / Ingreso Acumulable</v>
          </cell>
          <cell r="F408" t="str">
            <v>ACRES</v>
          </cell>
          <cell r="G408" t="str">
            <v>RFCAR</v>
          </cell>
          <cell r="H408">
            <v>178</v>
          </cell>
          <cell r="I408" t="str">
            <v>YTP</v>
          </cell>
          <cell r="J408">
            <v>40646</v>
          </cell>
          <cell r="K408" t="str">
            <v>2011/004</v>
          </cell>
          <cell r="L408" t="str">
            <v>REGRESO INVERSION CAR</v>
          </cell>
          <cell r="M408" t="str">
            <v>46101001</v>
          </cell>
          <cell r="N408">
            <v>104</v>
          </cell>
        </row>
        <row r="409">
          <cell r="B409">
            <v>46101001</v>
          </cell>
          <cell r="C409" t="str">
            <v>Intereses Percibidos</v>
          </cell>
          <cell r="D409">
            <v>-3156.48</v>
          </cell>
          <cell r="E409" t="str">
            <v>Gasto Deducible / Ingreso Acumulable</v>
          </cell>
          <cell r="F409" t="str">
            <v>ACRES</v>
          </cell>
          <cell r="G409" t="str">
            <v>RFCAR</v>
          </cell>
          <cell r="H409">
            <v>178</v>
          </cell>
          <cell r="I409" t="str">
            <v>YTP</v>
          </cell>
          <cell r="J409">
            <v>40647</v>
          </cell>
          <cell r="K409" t="str">
            <v>2011/004</v>
          </cell>
          <cell r="L409" t="str">
            <v>REGRESO INVERSION CAR</v>
          </cell>
          <cell r="M409" t="str">
            <v>46101001</v>
          </cell>
          <cell r="N409">
            <v>105</v>
          </cell>
        </row>
        <row r="410">
          <cell r="B410">
            <v>46101001</v>
          </cell>
          <cell r="C410" t="str">
            <v>Intereses Percibidos</v>
          </cell>
          <cell r="D410">
            <v>-3156.8</v>
          </cell>
          <cell r="E410" t="str">
            <v>Gasto Deducible / Ingreso Acumulable</v>
          </cell>
          <cell r="F410" t="str">
            <v>ACRES</v>
          </cell>
          <cell r="G410" t="str">
            <v>RFCAR</v>
          </cell>
          <cell r="H410">
            <v>178</v>
          </cell>
          <cell r="I410" t="str">
            <v>YTP</v>
          </cell>
          <cell r="J410">
            <v>40648</v>
          </cell>
          <cell r="K410" t="str">
            <v>2011/004</v>
          </cell>
          <cell r="L410" t="str">
            <v>REGRESO INVERSION CAR</v>
          </cell>
          <cell r="M410" t="str">
            <v>46101001</v>
          </cell>
          <cell r="N410">
            <v>106</v>
          </cell>
        </row>
        <row r="411">
          <cell r="B411">
            <v>46101001</v>
          </cell>
          <cell r="C411" t="str">
            <v>Intereses Percibidos</v>
          </cell>
          <cell r="D411">
            <v>-9471.36</v>
          </cell>
          <cell r="E411" t="str">
            <v>Gasto Deducible / Ingreso Acumulable</v>
          </cell>
          <cell r="F411" t="str">
            <v>ACRES</v>
          </cell>
          <cell r="G411" t="str">
            <v>RFCAR</v>
          </cell>
          <cell r="H411">
            <v>178</v>
          </cell>
          <cell r="I411" t="str">
            <v>YTP</v>
          </cell>
          <cell r="J411">
            <v>40651</v>
          </cell>
          <cell r="K411" t="str">
            <v>2011/004</v>
          </cell>
          <cell r="L411" t="str">
            <v>REGRESO INVERSION CAR</v>
          </cell>
          <cell r="M411" t="str">
            <v>46101001</v>
          </cell>
          <cell r="N411">
            <v>107</v>
          </cell>
        </row>
        <row r="412">
          <cell r="B412">
            <v>46101001</v>
          </cell>
          <cell r="C412" t="str">
            <v>Intereses Percibidos</v>
          </cell>
          <cell r="D412">
            <v>-3158.08</v>
          </cell>
          <cell r="E412" t="str">
            <v>Gasto Deducible / Ingreso Acumulable</v>
          </cell>
          <cell r="F412" t="str">
            <v>ACRES</v>
          </cell>
          <cell r="G412" t="str">
            <v>RFCAR</v>
          </cell>
          <cell r="H412">
            <v>178</v>
          </cell>
          <cell r="I412" t="str">
            <v>YTP</v>
          </cell>
          <cell r="J412">
            <v>40652</v>
          </cell>
          <cell r="K412" t="str">
            <v>2011/004</v>
          </cell>
          <cell r="L412" t="str">
            <v>REGRESO INVERSION CAR</v>
          </cell>
          <cell r="M412" t="str">
            <v>46101001</v>
          </cell>
          <cell r="N412">
            <v>108</v>
          </cell>
        </row>
        <row r="413">
          <cell r="B413">
            <v>46101001</v>
          </cell>
          <cell r="C413" t="str">
            <v>Intereses Percibidos</v>
          </cell>
          <cell r="D413">
            <v>-3157.42</v>
          </cell>
          <cell r="E413" t="str">
            <v>Gasto Deducible / Ingreso Acumulable</v>
          </cell>
          <cell r="F413" t="str">
            <v>ACRES</v>
          </cell>
          <cell r="G413" t="str">
            <v>RFCAR</v>
          </cell>
          <cell r="H413">
            <v>178</v>
          </cell>
          <cell r="I413" t="str">
            <v>YTP</v>
          </cell>
          <cell r="J413">
            <v>40653</v>
          </cell>
          <cell r="K413" t="str">
            <v>2011/004</v>
          </cell>
          <cell r="L413" t="str">
            <v>REGRESO INVERSION CAR</v>
          </cell>
          <cell r="M413" t="str">
            <v>46101001</v>
          </cell>
          <cell r="N413">
            <v>109</v>
          </cell>
        </row>
        <row r="414">
          <cell r="B414">
            <v>46101001</v>
          </cell>
          <cell r="C414" t="str">
            <v>Intereses Percibidos</v>
          </cell>
          <cell r="D414">
            <v>-15788.7</v>
          </cell>
          <cell r="E414" t="str">
            <v>Gasto Deducible / Ingreso Acumulable</v>
          </cell>
          <cell r="F414" t="str">
            <v>ACRES</v>
          </cell>
          <cell r="G414" t="str">
            <v>RFCAR</v>
          </cell>
          <cell r="H414">
            <v>178</v>
          </cell>
          <cell r="I414" t="str">
            <v>YTP</v>
          </cell>
          <cell r="J414">
            <v>40658</v>
          </cell>
          <cell r="K414" t="str">
            <v>2011/004</v>
          </cell>
          <cell r="L414" t="str">
            <v>REGRESO INVERSION CAR</v>
          </cell>
          <cell r="M414" t="str">
            <v>46101001</v>
          </cell>
          <cell r="N414">
            <v>110</v>
          </cell>
        </row>
        <row r="415">
          <cell r="B415">
            <v>46101001</v>
          </cell>
          <cell r="C415" t="str">
            <v>Intereses Percibidos</v>
          </cell>
          <cell r="D415">
            <v>-3023.91</v>
          </cell>
          <cell r="E415" t="str">
            <v>Gasto Deducible / Ingreso Acumulable</v>
          </cell>
          <cell r="F415" t="str">
            <v>ACRES</v>
          </cell>
          <cell r="G415" t="str">
            <v>RFCAR</v>
          </cell>
          <cell r="H415">
            <v>178</v>
          </cell>
          <cell r="I415" t="str">
            <v>YTP</v>
          </cell>
          <cell r="J415">
            <v>40659</v>
          </cell>
          <cell r="K415" t="str">
            <v>2011/004</v>
          </cell>
          <cell r="L415" t="str">
            <v>REGRESO INVERSION CAR</v>
          </cell>
          <cell r="M415" t="str">
            <v>46101001</v>
          </cell>
          <cell r="N415">
            <v>111</v>
          </cell>
        </row>
        <row r="416">
          <cell r="B416">
            <v>46101001</v>
          </cell>
          <cell r="C416" t="str">
            <v>Intereses Percibidos</v>
          </cell>
          <cell r="D416">
            <v>-3024.22</v>
          </cell>
          <cell r="E416" t="str">
            <v>Gasto Deducible / Ingreso Acumulable</v>
          </cell>
          <cell r="F416" t="str">
            <v>ACRES</v>
          </cell>
          <cell r="G416" t="str">
            <v>RFCAR</v>
          </cell>
          <cell r="H416">
            <v>178</v>
          </cell>
          <cell r="I416" t="str">
            <v>YTP</v>
          </cell>
          <cell r="J416">
            <v>40660</v>
          </cell>
          <cell r="K416" t="str">
            <v>2011/004</v>
          </cell>
          <cell r="L416" t="str">
            <v>REGRESO INVERSION CAR</v>
          </cell>
          <cell r="M416" t="str">
            <v>46101001</v>
          </cell>
          <cell r="N416">
            <v>112</v>
          </cell>
        </row>
        <row r="417">
          <cell r="B417">
            <v>46101001</v>
          </cell>
          <cell r="C417" t="str">
            <v>Intereses Percibidos</v>
          </cell>
          <cell r="D417">
            <v>-3024.53</v>
          </cell>
          <cell r="E417" t="str">
            <v>Gasto Deducible / Ingreso Acumulable</v>
          </cell>
          <cell r="F417" t="str">
            <v>ACRES</v>
          </cell>
          <cell r="G417" t="str">
            <v>RFCAR</v>
          </cell>
          <cell r="H417">
            <v>178</v>
          </cell>
          <cell r="I417" t="str">
            <v>YTP</v>
          </cell>
          <cell r="J417">
            <v>40661</v>
          </cell>
          <cell r="K417" t="str">
            <v>2011/004</v>
          </cell>
          <cell r="L417" t="str">
            <v>REGRESO INVERSION CAR</v>
          </cell>
          <cell r="M417" t="str">
            <v>46101001</v>
          </cell>
          <cell r="N417">
            <v>113</v>
          </cell>
        </row>
        <row r="418">
          <cell r="B418">
            <v>46101001</v>
          </cell>
          <cell r="C418" t="str">
            <v>Intereses Percibidos</v>
          </cell>
          <cell r="D418">
            <v>-2985.94</v>
          </cell>
          <cell r="E418" t="str">
            <v>Gasto Deducible / Ingreso Acumulable</v>
          </cell>
          <cell r="F418" t="str">
            <v>ACRES</v>
          </cell>
          <cell r="G418" t="str">
            <v>RFCAR</v>
          </cell>
          <cell r="H418">
            <v>178</v>
          </cell>
          <cell r="I418" t="str">
            <v>YTP</v>
          </cell>
          <cell r="J418">
            <v>40662</v>
          </cell>
          <cell r="K418" t="str">
            <v>2011/004</v>
          </cell>
          <cell r="L418" t="str">
            <v>REGRESO INVERSION CAR</v>
          </cell>
          <cell r="M418" t="str">
            <v>46101001</v>
          </cell>
          <cell r="N418">
            <v>114</v>
          </cell>
        </row>
        <row r="419">
          <cell r="B419">
            <v>46101001</v>
          </cell>
          <cell r="C419" t="str">
            <v>Intereses Percibidos</v>
          </cell>
          <cell r="D419">
            <v>-8774.89</v>
          </cell>
          <cell r="E419" t="str">
            <v>Gasto Deducible / Ingreso Acumulable</v>
          </cell>
          <cell r="F419" t="str">
            <v>ACRES</v>
          </cell>
          <cell r="G419" t="str">
            <v>RFCAR</v>
          </cell>
          <cell r="H419">
            <v>191</v>
          </cell>
          <cell r="I419" t="str">
            <v>YTP</v>
          </cell>
          <cell r="J419">
            <v>40665</v>
          </cell>
          <cell r="K419" t="str">
            <v>2011/005</v>
          </cell>
          <cell r="L419" t="str">
            <v>REGRESO INVERSION CAR</v>
          </cell>
          <cell r="M419" t="str">
            <v>2/05/2011</v>
          </cell>
          <cell r="N419">
            <v>50</v>
          </cell>
        </row>
        <row r="420">
          <cell r="B420">
            <v>46101001</v>
          </cell>
          <cell r="C420" t="str">
            <v>Intereses Percibidos</v>
          </cell>
          <cell r="D420">
            <v>-0.21</v>
          </cell>
          <cell r="E420" t="str">
            <v>Gasto Deducible / Ingreso Acumulable</v>
          </cell>
          <cell r="F420" t="str">
            <v>ACRES</v>
          </cell>
          <cell r="G420" t="str">
            <v>RFCAR</v>
          </cell>
          <cell r="H420">
            <v>191</v>
          </cell>
          <cell r="I420" t="str">
            <v>ARM</v>
          </cell>
          <cell r="J420">
            <v>40665</v>
          </cell>
          <cell r="K420" t="str">
            <v>2011/005</v>
          </cell>
          <cell r="L420" t="str">
            <v>INTERESES E ISR DEL MES</v>
          </cell>
          <cell r="M420" t="str">
            <v>INTS E ISR DEL MES</v>
          </cell>
          <cell r="N420">
            <v>155</v>
          </cell>
        </row>
        <row r="421">
          <cell r="B421">
            <v>46101001</v>
          </cell>
          <cell r="C421" t="str">
            <v>Intereses Percibidos</v>
          </cell>
          <cell r="D421">
            <v>-2925.85</v>
          </cell>
          <cell r="E421" t="str">
            <v>Gasto Deducible / Ingreso Acumulable</v>
          </cell>
          <cell r="F421" t="str">
            <v>ACRES</v>
          </cell>
          <cell r="G421" t="str">
            <v>RFCAR</v>
          </cell>
          <cell r="H421">
            <v>191</v>
          </cell>
          <cell r="I421" t="str">
            <v>YTP</v>
          </cell>
          <cell r="J421">
            <v>40666</v>
          </cell>
          <cell r="K421" t="str">
            <v>2011/005</v>
          </cell>
          <cell r="L421" t="str">
            <v>REGRESO INVERSION CAR</v>
          </cell>
          <cell r="M421" t="str">
            <v>3/05/2011</v>
          </cell>
          <cell r="N421">
            <v>92</v>
          </cell>
        </row>
        <row r="422">
          <cell r="B422">
            <v>46101001</v>
          </cell>
          <cell r="C422" t="str">
            <v>Intereses Percibidos</v>
          </cell>
          <cell r="D422">
            <v>-2926.15</v>
          </cell>
          <cell r="E422" t="str">
            <v>Gasto Deducible / Ingreso Acumulable</v>
          </cell>
          <cell r="F422" t="str">
            <v>ACRES</v>
          </cell>
          <cell r="G422" t="str">
            <v>RFCAR</v>
          </cell>
          <cell r="H422">
            <v>191</v>
          </cell>
          <cell r="I422" t="str">
            <v>YTP</v>
          </cell>
          <cell r="J422">
            <v>40667</v>
          </cell>
          <cell r="K422" t="str">
            <v>2011/005</v>
          </cell>
          <cell r="L422" t="str">
            <v>REGRESO INVERSION CAR</v>
          </cell>
          <cell r="M422" t="str">
            <v>4/05/2011</v>
          </cell>
          <cell r="N422">
            <v>110</v>
          </cell>
        </row>
        <row r="423">
          <cell r="B423">
            <v>46101001</v>
          </cell>
          <cell r="C423" t="str">
            <v>Intereses Percibidos</v>
          </cell>
          <cell r="D423">
            <v>-2926.45</v>
          </cell>
          <cell r="E423" t="str">
            <v>Gasto Deducible / Ingreso Acumulable</v>
          </cell>
          <cell r="F423" t="str">
            <v>ACRES</v>
          </cell>
          <cell r="G423" t="str">
            <v>RFCAR</v>
          </cell>
          <cell r="H423">
            <v>191</v>
          </cell>
          <cell r="I423" t="str">
            <v>YTP</v>
          </cell>
          <cell r="J423">
            <v>40668</v>
          </cell>
          <cell r="K423" t="str">
            <v>2011/005</v>
          </cell>
          <cell r="L423" t="str">
            <v>REGRESO INVERSION CAR</v>
          </cell>
          <cell r="M423" t="str">
            <v>5/05/2011</v>
          </cell>
          <cell r="N423">
            <v>116</v>
          </cell>
        </row>
        <row r="424">
          <cell r="B424">
            <v>46101001</v>
          </cell>
          <cell r="C424" t="str">
            <v>Intereses Percibidos</v>
          </cell>
          <cell r="D424">
            <v>-2926.71</v>
          </cell>
          <cell r="E424" t="str">
            <v>Gasto Deducible / Ingreso Acumulable</v>
          </cell>
          <cell r="F424" t="str">
            <v>ACRES</v>
          </cell>
          <cell r="G424" t="str">
            <v>RFCAR</v>
          </cell>
          <cell r="H424">
            <v>191</v>
          </cell>
          <cell r="I424" t="str">
            <v>YTP</v>
          </cell>
          <cell r="J424">
            <v>40669</v>
          </cell>
          <cell r="K424" t="str">
            <v>2011/005</v>
          </cell>
          <cell r="L424" t="str">
            <v>REGRESO INVERSION CAR</v>
          </cell>
          <cell r="M424" t="str">
            <v>6/05/2011</v>
          </cell>
          <cell r="N424">
            <v>122</v>
          </cell>
        </row>
        <row r="425">
          <cell r="B425">
            <v>46101001</v>
          </cell>
          <cell r="C425" t="str">
            <v>Intereses Percibidos</v>
          </cell>
          <cell r="D425">
            <v>-8781.1299999999992</v>
          </cell>
          <cell r="E425" t="str">
            <v>Gasto Deducible / Ingreso Acumulable</v>
          </cell>
          <cell r="F425" t="str">
            <v>ACRES</v>
          </cell>
          <cell r="G425" t="str">
            <v>RFCAR</v>
          </cell>
          <cell r="H425">
            <v>191</v>
          </cell>
          <cell r="I425" t="str">
            <v>YTP</v>
          </cell>
          <cell r="J425">
            <v>40672</v>
          </cell>
          <cell r="K425" t="str">
            <v>2011/005</v>
          </cell>
          <cell r="L425" t="str">
            <v>REGRESO INVERSION CAR</v>
          </cell>
          <cell r="M425" t="str">
            <v>9/05/2011</v>
          </cell>
          <cell r="N425">
            <v>128</v>
          </cell>
        </row>
        <row r="426">
          <cell r="B426">
            <v>46101001</v>
          </cell>
          <cell r="C426" t="str">
            <v>Intereses Percibidos</v>
          </cell>
          <cell r="D426">
            <v>-2927.94</v>
          </cell>
          <cell r="E426" t="str">
            <v>Gasto Deducible / Ingreso Acumulable</v>
          </cell>
          <cell r="F426" t="str">
            <v>ACRES</v>
          </cell>
          <cell r="G426" t="str">
            <v>RFCAR</v>
          </cell>
          <cell r="H426">
            <v>191</v>
          </cell>
          <cell r="I426" t="str">
            <v>YTP</v>
          </cell>
          <cell r="J426">
            <v>40673</v>
          </cell>
          <cell r="K426" t="str">
            <v>2011/005</v>
          </cell>
          <cell r="L426" t="str">
            <v>REGRESO INVERSION CAR</v>
          </cell>
          <cell r="M426" t="str">
            <v>10/05/2011</v>
          </cell>
          <cell r="N426">
            <v>2</v>
          </cell>
        </row>
        <row r="427">
          <cell r="B427">
            <v>46101001</v>
          </cell>
          <cell r="C427" t="str">
            <v>Intereses Percibidos</v>
          </cell>
          <cell r="D427">
            <v>-1595.72</v>
          </cell>
          <cell r="E427" t="str">
            <v>Gasto Deducible / Ingreso Acumulable</v>
          </cell>
          <cell r="F427" t="str">
            <v>ACRES</v>
          </cell>
          <cell r="G427" t="str">
            <v>RFCAR</v>
          </cell>
          <cell r="H427">
            <v>191</v>
          </cell>
          <cell r="I427" t="str">
            <v>YTP</v>
          </cell>
          <cell r="J427">
            <v>40674</v>
          </cell>
          <cell r="K427" t="str">
            <v>2011/005</v>
          </cell>
          <cell r="L427" t="str">
            <v>REGRESO INVERSION CAR</v>
          </cell>
          <cell r="M427" t="str">
            <v>11/05/2011</v>
          </cell>
          <cell r="N427">
            <v>8</v>
          </cell>
        </row>
        <row r="428">
          <cell r="B428">
            <v>46101001</v>
          </cell>
          <cell r="C428" t="str">
            <v>Intereses Percibidos</v>
          </cell>
          <cell r="D428">
            <v>-1595.88</v>
          </cell>
          <cell r="E428" t="str">
            <v>Gasto Deducible / Ingreso Acumulable</v>
          </cell>
          <cell r="F428" t="str">
            <v>ACRES</v>
          </cell>
          <cell r="G428" t="str">
            <v>RFCAR</v>
          </cell>
          <cell r="H428">
            <v>191</v>
          </cell>
          <cell r="I428" t="str">
            <v>YTP</v>
          </cell>
          <cell r="J428">
            <v>40675</v>
          </cell>
          <cell r="K428" t="str">
            <v>2011/005</v>
          </cell>
          <cell r="L428" t="str">
            <v>REGRESO INVERSION CAR</v>
          </cell>
          <cell r="M428" t="str">
            <v>12/05/2011</v>
          </cell>
          <cell r="N428">
            <v>14</v>
          </cell>
        </row>
        <row r="429">
          <cell r="B429">
            <v>46101001</v>
          </cell>
          <cell r="C429" t="str">
            <v>Intereses Percibidos</v>
          </cell>
          <cell r="D429">
            <v>-1596.04</v>
          </cell>
          <cell r="E429" t="str">
            <v>Gasto Deducible / Ingreso Acumulable</v>
          </cell>
          <cell r="F429" t="str">
            <v>ACRES</v>
          </cell>
          <cell r="G429" t="str">
            <v>RFCAR</v>
          </cell>
          <cell r="H429">
            <v>191</v>
          </cell>
          <cell r="I429" t="str">
            <v>YTP</v>
          </cell>
          <cell r="J429">
            <v>40676</v>
          </cell>
          <cell r="K429" t="str">
            <v>2011/005</v>
          </cell>
          <cell r="L429" t="str">
            <v>REGRESO INVERSION CAR</v>
          </cell>
          <cell r="M429" t="str">
            <v>13/05/2011</v>
          </cell>
          <cell r="N429">
            <v>20</v>
          </cell>
        </row>
        <row r="430">
          <cell r="B430">
            <v>46101001</v>
          </cell>
          <cell r="C430" t="str">
            <v>Intereses Percibidos</v>
          </cell>
          <cell r="D430">
            <v>-4788.57</v>
          </cell>
          <cell r="E430" t="str">
            <v>Gasto Deducible / Ingreso Acumulable</v>
          </cell>
          <cell r="F430" t="str">
            <v>ACRES</v>
          </cell>
          <cell r="G430" t="str">
            <v>RFCAR</v>
          </cell>
          <cell r="H430">
            <v>191</v>
          </cell>
          <cell r="I430" t="str">
            <v>YTP</v>
          </cell>
          <cell r="J430">
            <v>40679</v>
          </cell>
          <cell r="K430" t="str">
            <v>2011/005</v>
          </cell>
          <cell r="L430" t="str">
            <v>REGRESO INVERSION CAR</v>
          </cell>
          <cell r="M430" t="str">
            <v>16/05/2011</v>
          </cell>
          <cell r="N430">
            <v>26</v>
          </cell>
        </row>
        <row r="431">
          <cell r="B431">
            <v>46101001</v>
          </cell>
          <cell r="C431" t="str">
            <v>Intereses Percibidos</v>
          </cell>
          <cell r="D431">
            <v>-1596.68</v>
          </cell>
          <cell r="E431" t="str">
            <v>Gasto Deducible / Ingreso Acumulable</v>
          </cell>
          <cell r="F431" t="str">
            <v>ACRES</v>
          </cell>
          <cell r="G431" t="str">
            <v>RFCAR</v>
          </cell>
          <cell r="H431">
            <v>191</v>
          </cell>
          <cell r="I431" t="str">
            <v>YTP</v>
          </cell>
          <cell r="J431">
            <v>40680</v>
          </cell>
          <cell r="K431" t="str">
            <v>2011/005</v>
          </cell>
          <cell r="L431" t="str">
            <v>REGRESO INVERSION CAR</v>
          </cell>
          <cell r="M431" t="str">
            <v>17/05/2011</v>
          </cell>
          <cell r="N431">
            <v>32</v>
          </cell>
        </row>
        <row r="432">
          <cell r="B432">
            <v>46101001</v>
          </cell>
          <cell r="C432" t="str">
            <v>Intereses Percibidos</v>
          </cell>
          <cell r="D432">
            <v>-1596.84</v>
          </cell>
          <cell r="E432" t="str">
            <v>Gasto Deducible / Ingreso Acumulable</v>
          </cell>
          <cell r="F432" t="str">
            <v>ACRES</v>
          </cell>
          <cell r="G432" t="str">
            <v>RFCAR</v>
          </cell>
          <cell r="H432">
            <v>191</v>
          </cell>
          <cell r="I432" t="str">
            <v>YTP</v>
          </cell>
          <cell r="J432">
            <v>40681</v>
          </cell>
          <cell r="K432" t="str">
            <v>2011/005</v>
          </cell>
          <cell r="L432" t="str">
            <v>REGRESO INVERSION CAR</v>
          </cell>
          <cell r="M432" t="str">
            <v>18/05/2011</v>
          </cell>
          <cell r="N432">
            <v>38</v>
          </cell>
        </row>
        <row r="433">
          <cell r="B433">
            <v>46101001</v>
          </cell>
          <cell r="C433" t="str">
            <v>Intereses Percibidos</v>
          </cell>
          <cell r="D433">
            <v>-1597</v>
          </cell>
          <cell r="E433" t="str">
            <v>Gasto Deducible / Ingreso Acumulable</v>
          </cell>
          <cell r="F433" t="str">
            <v>ACRES</v>
          </cell>
          <cell r="G433" t="str">
            <v>RFCAR</v>
          </cell>
          <cell r="H433">
            <v>191</v>
          </cell>
          <cell r="I433" t="str">
            <v>YTP</v>
          </cell>
          <cell r="J433">
            <v>40682</v>
          </cell>
          <cell r="K433" t="str">
            <v>2011/005</v>
          </cell>
          <cell r="L433" t="str">
            <v>REGRESO INVERSION CAR</v>
          </cell>
          <cell r="M433" t="str">
            <v>19/05/2011</v>
          </cell>
          <cell r="N433">
            <v>44</v>
          </cell>
        </row>
        <row r="434">
          <cell r="B434">
            <v>46101001</v>
          </cell>
          <cell r="C434" t="str">
            <v>Intereses Percibidos</v>
          </cell>
          <cell r="D434">
            <v>-1597.16</v>
          </cell>
          <cell r="E434" t="str">
            <v>Gasto Deducible / Ingreso Acumulable</v>
          </cell>
          <cell r="F434" t="str">
            <v>ACRES</v>
          </cell>
          <cell r="G434" t="str">
            <v>RFCAR</v>
          </cell>
          <cell r="H434">
            <v>191</v>
          </cell>
          <cell r="I434" t="str">
            <v>YTP</v>
          </cell>
          <cell r="J434">
            <v>40683</v>
          </cell>
          <cell r="K434" t="str">
            <v>2011/005</v>
          </cell>
          <cell r="L434" t="str">
            <v>REGRESO INVERSION CAR</v>
          </cell>
          <cell r="M434" t="str">
            <v>20/05/2011</v>
          </cell>
          <cell r="N434">
            <v>56</v>
          </cell>
        </row>
        <row r="435">
          <cell r="B435">
            <v>46101001</v>
          </cell>
          <cell r="C435" t="str">
            <v>Intereses Percibidos</v>
          </cell>
          <cell r="D435">
            <v>-1195.3599999999999</v>
          </cell>
          <cell r="E435" t="str">
            <v>Gasto Deducible / Ingreso Acumulable</v>
          </cell>
          <cell r="F435" t="str">
            <v>ACRES</v>
          </cell>
          <cell r="G435" t="str">
            <v>RFCAR</v>
          </cell>
          <cell r="H435">
            <v>191</v>
          </cell>
          <cell r="I435" t="str">
            <v>YTP</v>
          </cell>
          <cell r="J435">
            <v>40689</v>
          </cell>
          <cell r="K435" t="str">
            <v>2011/005</v>
          </cell>
          <cell r="L435" t="str">
            <v>REGRESO INVERSION CAR</v>
          </cell>
          <cell r="M435" t="str">
            <v>26/05/2011</v>
          </cell>
          <cell r="N435">
            <v>80</v>
          </cell>
        </row>
        <row r="436">
          <cell r="B436">
            <v>46101001</v>
          </cell>
          <cell r="C436" t="str">
            <v>Intereses Percibidos</v>
          </cell>
          <cell r="D436">
            <v>-1195.48</v>
          </cell>
          <cell r="E436" t="str">
            <v>Gasto Deducible / Ingreso Acumulable</v>
          </cell>
          <cell r="F436" t="str">
            <v>ACRES</v>
          </cell>
          <cell r="G436" t="str">
            <v>RFCAR</v>
          </cell>
          <cell r="H436">
            <v>191</v>
          </cell>
          <cell r="I436" t="str">
            <v>YTP</v>
          </cell>
          <cell r="J436">
            <v>40690</v>
          </cell>
          <cell r="K436" t="str">
            <v>2011/005</v>
          </cell>
          <cell r="L436" t="str">
            <v>REGRESO INVERSION CAR</v>
          </cell>
          <cell r="M436" t="str">
            <v>27/05/2011</v>
          </cell>
          <cell r="N436">
            <v>86</v>
          </cell>
        </row>
        <row r="437">
          <cell r="B437">
            <v>46101001</v>
          </cell>
          <cell r="C437" t="str">
            <v>Intereses Percibidos</v>
          </cell>
          <cell r="D437">
            <v>-3494.25</v>
          </cell>
          <cell r="E437" t="str">
            <v>Gasto Deducible / Ingreso Acumulable</v>
          </cell>
          <cell r="F437" t="str">
            <v>ACRES</v>
          </cell>
          <cell r="G437" t="str">
            <v>RFCAR</v>
          </cell>
          <cell r="H437">
            <v>191</v>
          </cell>
          <cell r="I437" t="str">
            <v>YTP</v>
          </cell>
          <cell r="J437">
            <v>40693</v>
          </cell>
          <cell r="K437" t="str">
            <v>2011/005</v>
          </cell>
          <cell r="L437" t="str">
            <v>REGRESO INVERSION CAR</v>
          </cell>
          <cell r="M437" t="str">
            <v>30/05/2011</v>
          </cell>
          <cell r="N437">
            <v>98</v>
          </cell>
        </row>
        <row r="438">
          <cell r="B438">
            <v>46101001</v>
          </cell>
          <cell r="C438" t="str">
            <v>Intereses Percibidos</v>
          </cell>
          <cell r="D438">
            <v>-4791.97</v>
          </cell>
          <cell r="E438" t="str">
            <v>Gasto Deducible / Ingreso Acumulable</v>
          </cell>
          <cell r="F438" t="str">
            <v>ACRES</v>
          </cell>
          <cell r="G438" t="str">
            <v>RFCAR</v>
          </cell>
          <cell r="H438">
            <v>191</v>
          </cell>
          <cell r="I438" t="str">
            <v>YTP</v>
          </cell>
          <cell r="J438">
            <v>40694</v>
          </cell>
          <cell r="K438" t="str">
            <v>2011/005</v>
          </cell>
          <cell r="L438" t="str">
            <v>REGRESO INVERSION CAR</v>
          </cell>
          <cell r="M438" t="str">
            <v>23/05/2011</v>
          </cell>
          <cell r="N438">
            <v>62</v>
          </cell>
        </row>
        <row r="439">
          <cell r="B439">
            <v>46101001</v>
          </cell>
          <cell r="C439" t="str">
            <v>Intereses Percibidos</v>
          </cell>
          <cell r="D439">
            <v>-1597.81</v>
          </cell>
          <cell r="E439" t="str">
            <v>Gasto Deducible / Ingreso Acumulable</v>
          </cell>
          <cell r="F439" t="str">
            <v>ACRES</v>
          </cell>
          <cell r="G439" t="str">
            <v>RFCAR</v>
          </cell>
          <cell r="H439">
            <v>191</v>
          </cell>
          <cell r="I439" t="str">
            <v>YTP</v>
          </cell>
          <cell r="J439">
            <v>40694</v>
          </cell>
          <cell r="K439" t="str">
            <v>2011/005</v>
          </cell>
          <cell r="L439" t="str">
            <v>REGRESO INVERSION CAR</v>
          </cell>
          <cell r="M439" t="str">
            <v>24/05/2011</v>
          </cell>
          <cell r="N439">
            <v>68</v>
          </cell>
        </row>
        <row r="440">
          <cell r="B440">
            <v>46101001</v>
          </cell>
          <cell r="C440" t="str">
            <v>Intereses Percibidos</v>
          </cell>
          <cell r="D440">
            <v>-1195.24</v>
          </cell>
          <cell r="E440" t="str">
            <v>Gasto Deducible / Ingreso Acumulable</v>
          </cell>
          <cell r="F440" t="str">
            <v>ACRES</v>
          </cell>
          <cell r="G440" t="str">
            <v>RFCAR</v>
          </cell>
          <cell r="H440">
            <v>191</v>
          </cell>
          <cell r="I440" t="str">
            <v>YTP</v>
          </cell>
          <cell r="J440">
            <v>40694</v>
          </cell>
          <cell r="K440" t="str">
            <v>2011/005</v>
          </cell>
          <cell r="L440" t="str">
            <v>REGRESO INVERSION CAR</v>
          </cell>
          <cell r="M440" t="str">
            <v>25/05/2011</v>
          </cell>
          <cell r="N440">
            <v>74</v>
          </cell>
        </row>
        <row r="441">
          <cell r="B441">
            <v>46101001</v>
          </cell>
          <cell r="C441" t="str">
            <v>Intereses Percibidos</v>
          </cell>
          <cell r="D441">
            <v>-4010.6</v>
          </cell>
          <cell r="E441" t="str">
            <v>Gasto Deducible / Ingreso Acumulable</v>
          </cell>
          <cell r="F441" t="str">
            <v>ACRES</v>
          </cell>
          <cell r="G441" t="str">
            <v>RFCAR</v>
          </cell>
          <cell r="H441">
            <v>191</v>
          </cell>
          <cell r="I441" t="str">
            <v>YTP</v>
          </cell>
          <cell r="J441">
            <v>40694</v>
          </cell>
          <cell r="K441" t="str">
            <v>2011/005</v>
          </cell>
          <cell r="L441" t="str">
            <v>REGRESO INVERSION CAR</v>
          </cell>
          <cell r="M441" t="str">
            <v>31/05/2011</v>
          </cell>
          <cell r="N441">
            <v>104</v>
          </cell>
        </row>
        <row r="442">
          <cell r="B442">
            <v>46101001</v>
          </cell>
          <cell r="C442" t="str">
            <v>Intereses Percibidos</v>
          </cell>
          <cell r="D442">
            <v>-1989.66</v>
          </cell>
          <cell r="E442" t="str">
            <v>Gasto Deducible / Ingreso Acumulable</v>
          </cell>
          <cell r="F442" t="str">
            <v>ACRES</v>
          </cell>
          <cell r="G442" t="str">
            <v>RFCAR</v>
          </cell>
          <cell r="H442">
            <v>204</v>
          </cell>
          <cell r="I442" t="str">
            <v>YTP</v>
          </cell>
          <cell r="J442">
            <v>40695</v>
          </cell>
          <cell r="K442" t="str">
            <v>2011/006</v>
          </cell>
          <cell r="L442" t="str">
            <v>REGRESO INVERSION CAR</v>
          </cell>
          <cell r="M442" t="str">
            <v>1/06/2011</v>
          </cell>
          <cell r="N442">
            <v>2</v>
          </cell>
        </row>
        <row r="443">
          <cell r="B443">
            <v>46101001</v>
          </cell>
          <cell r="C443" t="str">
            <v>Intereses Percibidos</v>
          </cell>
          <cell r="D443">
            <v>-0.22</v>
          </cell>
          <cell r="E443" t="str">
            <v>Gasto Deducible / Ingreso Acumulable</v>
          </cell>
          <cell r="F443" t="str">
            <v>ACRES</v>
          </cell>
          <cell r="G443" t="str">
            <v>RFCAR</v>
          </cell>
          <cell r="H443">
            <v>204</v>
          </cell>
          <cell r="I443" t="str">
            <v>ARM</v>
          </cell>
          <cell r="J443">
            <v>40695</v>
          </cell>
          <cell r="K443" t="str">
            <v>2011/006</v>
          </cell>
          <cell r="L443" t="str">
            <v>INTERESES E ISR DEL MES</v>
          </cell>
          <cell r="M443" t="str">
            <v>INTS E ISR DEL MES</v>
          </cell>
          <cell r="N443">
            <v>158</v>
          </cell>
        </row>
        <row r="444">
          <cell r="B444">
            <v>46101001</v>
          </cell>
          <cell r="C444" t="str">
            <v>Intereses Percibidos</v>
          </cell>
          <cell r="D444">
            <v>-1989.86</v>
          </cell>
          <cell r="E444" t="str">
            <v>Gasto Deducible / Ingreso Acumulable</v>
          </cell>
          <cell r="F444" t="str">
            <v>ACRES</v>
          </cell>
          <cell r="G444" t="str">
            <v>RFCAR</v>
          </cell>
          <cell r="H444">
            <v>204</v>
          </cell>
          <cell r="I444" t="str">
            <v>YTP</v>
          </cell>
          <cell r="J444">
            <v>40696</v>
          </cell>
          <cell r="K444" t="str">
            <v>2011/006</v>
          </cell>
          <cell r="L444" t="str">
            <v>REGRESO INVERSION CAR</v>
          </cell>
          <cell r="M444" t="str">
            <v>2/06/2011</v>
          </cell>
          <cell r="N444">
            <v>44</v>
          </cell>
        </row>
        <row r="445">
          <cell r="B445">
            <v>46101001</v>
          </cell>
          <cell r="C445" t="str">
            <v>Intereses Percibidos</v>
          </cell>
          <cell r="D445">
            <v>-1990.06</v>
          </cell>
          <cell r="E445" t="str">
            <v>Gasto Deducible / Ingreso Acumulable</v>
          </cell>
          <cell r="F445" t="str">
            <v>ACRES</v>
          </cell>
          <cell r="G445" t="str">
            <v>RFCAR</v>
          </cell>
          <cell r="H445">
            <v>204</v>
          </cell>
          <cell r="I445" t="str">
            <v>YTP</v>
          </cell>
          <cell r="J445">
            <v>40697</v>
          </cell>
          <cell r="K445" t="str">
            <v>2011/006</v>
          </cell>
          <cell r="L445" t="str">
            <v>REGRESO INVERSION CAR</v>
          </cell>
          <cell r="M445" t="str">
            <v>3/06/2011</v>
          </cell>
          <cell r="N445">
            <v>98</v>
          </cell>
        </row>
        <row r="446">
          <cell r="B446">
            <v>46101001</v>
          </cell>
          <cell r="C446" t="str">
            <v>Intereses Percibidos</v>
          </cell>
          <cell r="D446">
            <v>-5970.8</v>
          </cell>
          <cell r="E446" t="str">
            <v>Gasto Deducible / Ingreso Acumulable</v>
          </cell>
          <cell r="F446" t="str">
            <v>ACRES</v>
          </cell>
          <cell r="G446" t="str">
            <v>RFCAR</v>
          </cell>
          <cell r="H446">
            <v>204</v>
          </cell>
          <cell r="I446" t="str">
            <v>YTP</v>
          </cell>
          <cell r="J446">
            <v>40700</v>
          </cell>
          <cell r="K446" t="str">
            <v>2011/006</v>
          </cell>
          <cell r="L446" t="str">
            <v>REGRESO INVERSION CAR</v>
          </cell>
          <cell r="M446" t="str">
            <v>6/06/2011</v>
          </cell>
          <cell r="N446">
            <v>110</v>
          </cell>
        </row>
        <row r="447">
          <cell r="B447">
            <v>46101001</v>
          </cell>
          <cell r="C447" t="str">
            <v>Intereses Percibidos</v>
          </cell>
          <cell r="D447">
            <v>-2857.75</v>
          </cell>
          <cell r="E447" t="str">
            <v>Gasto Deducible / Ingreso Acumulable</v>
          </cell>
          <cell r="F447" t="str">
            <v>ACRES</v>
          </cell>
          <cell r="G447" t="str">
            <v>RFCAR</v>
          </cell>
          <cell r="H447">
            <v>204</v>
          </cell>
          <cell r="I447" t="str">
            <v>YTP</v>
          </cell>
          <cell r="J447">
            <v>40701</v>
          </cell>
          <cell r="K447" t="str">
            <v>2011/006</v>
          </cell>
          <cell r="L447" t="str">
            <v>REGRESO INVERSION CAR</v>
          </cell>
          <cell r="M447" t="str">
            <v>7/06/2011</v>
          </cell>
          <cell r="N447">
            <v>116</v>
          </cell>
        </row>
        <row r="448">
          <cell r="B448">
            <v>46101001</v>
          </cell>
          <cell r="C448" t="str">
            <v>Intereses Percibidos</v>
          </cell>
          <cell r="D448">
            <v>-2833.33</v>
          </cell>
          <cell r="E448" t="str">
            <v>Gasto Deducible / Ingreso Acumulable</v>
          </cell>
          <cell r="F448" t="str">
            <v>ACRES</v>
          </cell>
          <cell r="G448" t="str">
            <v>RFCAR</v>
          </cell>
          <cell r="H448">
            <v>204</v>
          </cell>
          <cell r="I448" t="str">
            <v>YTP</v>
          </cell>
          <cell r="J448">
            <v>40702</v>
          </cell>
          <cell r="K448" t="str">
            <v>2011/006</v>
          </cell>
          <cell r="L448" t="str">
            <v>REGRESO INVERSION CAR</v>
          </cell>
          <cell r="M448" t="str">
            <v>8/06/2011</v>
          </cell>
          <cell r="N448">
            <v>122</v>
          </cell>
        </row>
        <row r="449">
          <cell r="B449">
            <v>46101001</v>
          </cell>
          <cell r="C449" t="str">
            <v>Intereses Percibidos</v>
          </cell>
          <cell r="D449">
            <v>-2856.35</v>
          </cell>
          <cell r="E449" t="str">
            <v>Gasto Deducible / Ingreso Acumulable</v>
          </cell>
          <cell r="F449" t="str">
            <v>ACRES</v>
          </cell>
          <cell r="G449" t="str">
            <v>RFCAR</v>
          </cell>
          <cell r="H449">
            <v>204</v>
          </cell>
          <cell r="I449" t="str">
            <v>YTP</v>
          </cell>
          <cell r="J449">
            <v>40703</v>
          </cell>
          <cell r="K449" t="str">
            <v>2011/006</v>
          </cell>
          <cell r="L449" t="str">
            <v>REGRESO INVERSION CAR</v>
          </cell>
          <cell r="M449" t="str">
            <v>9/06/2011</v>
          </cell>
          <cell r="N449">
            <v>128</v>
          </cell>
        </row>
        <row r="450">
          <cell r="B450">
            <v>46101001</v>
          </cell>
          <cell r="C450" t="str">
            <v>Intereses Percibidos</v>
          </cell>
          <cell r="D450">
            <v>-2856.64</v>
          </cell>
          <cell r="E450" t="str">
            <v>Gasto Deducible / Ingreso Acumulable</v>
          </cell>
          <cell r="F450" t="str">
            <v>ACRES</v>
          </cell>
          <cell r="G450" t="str">
            <v>RFCAR</v>
          </cell>
          <cell r="H450">
            <v>204</v>
          </cell>
          <cell r="I450" t="str">
            <v>YTP</v>
          </cell>
          <cell r="J450">
            <v>40704</v>
          </cell>
          <cell r="K450" t="str">
            <v>2011/006</v>
          </cell>
          <cell r="L450" t="str">
            <v>REGRESO INVERSION CAR</v>
          </cell>
          <cell r="M450" t="str">
            <v>10/06/2011</v>
          </cell>
          <cell r="N450">
            <v>8</v>
          </cell>
        </row>
        <row r="451">
          <cell r="B451">
            <v>46101001</v>
          </cell>
          <cell r="C451" t="str">
            <v>Intereses Percibidos</v>
          </cell>
          <cell r="D451">
            <v>-8570.7900000000009</v>
          </cell>
          <cell r="E451" t="str">
            <v>Gasto Deducible / Ingreso Acumulable</v>
          </cell>
          <cell r="F451" t="str">
            <v>ACRES</v>
          </cell>
          <cell r="G451" t="str">
            <v>RFCAR</v>
          </cell>
          <cell r="H451">
            <v>204</v>
          </cell>
          <cell r="I451" t="str">
            <v>YTP</v>
          </cell>
          <cell r="J451">
            <v>40707</v>
          </cell>
          <cell r="K451" t="str">
            <v>2011/006</v>
          </cell>
          <cell r="L451" t="str">
            <v>REGRESO INVERSION CAR</v>
          </cell>
          <cell r="M451" t="str">
            <v>13/06/2011</v>
          </cell>
          <cell r="N451">
            <v>14</v>
          </cell>
        </row>
        <row r="452">
          <cell r="B452">
            <v>46101001</v>
          </cell>
          <cell r="C452" t="str">
            <v>Intereses Percibidos</v>
          </cell>
          <cell r="D452">
            <v>-2857.8</v>
          </cell>
          <cell r="E452" t="str">
            <v>Gasto Deducible / Ingreso Acumulable</v>
          </cell>
          <cell r="F452" t="str">
            <v>ACRES</v>
          </cell>
          <cell r="G452" t="str">
            <v>RFCAR</v>
          </cell>
          <cell r="H452">
            <v>204</v>
          </cell>
          <cell r="I452" t="str">
            <v>YTP</v>
          </cell>
          <cell r="J452">
            <v>40708</v>
          </cell>
          <cell r="K452" t="str">
            <v>2011/006</v>
          </cell>
          <cell r="L452" t="str">
            <v>REGRESO INVERSION CAR</v>
          </cell>
          <cell r="M452" t="str">
            <v>14/06/2011</v>
          </cell>
          <cell r="N452">
            <v>20</v>
          </cell>
        </row>
        <row r="453">
          <cell r="B453">
            <v>46101001</v>
          </cell>
          <cell r="C453" t="str">
            <v>Intereses Percibidos</v>
          </cell>
          <cell r="D453">
            <v>-2855.55</v>
          </cell>
          <cell r="E453" t="str">
            <v>Gasto Deducible / Ingreso Acumulable</v>
          </cell>
          <cell r="F453" t="str">
            <v>ACRES</v>
          </cell>
          <cell r="G453" t="str">
            <v>RFCAR</v>
          </cell>
          <cell r="H453">
            <v>204</v>
          </cell>
          <cell r="I453" t="str">
            <v>YTP</v>
          </cell>
          <cell r="J453">
            <v>40709</v>
          </cell>
          <cell r="K453" t="str">
            <v>2011/006</v>
          </cell>
          <cell r="L453" t="str">
            <v>REGRESO INVERSION CAR</v>
          </cell>
          <cell r="M453" t="str">
            <v>15/06/2011</v>
          </cell>
          <cell r="N453">
            <v>26</v>
          </cell>
        </row>
        <row r="454">
          <cell r="B454">
            <v>46101001</v>
          </cell>
          <cell r="C454" t="str">
            <v>Intereses Percibidos</v>
          </cell>
          <cell r="D454">
            <v>-2855.84</v>
          </cell>
          <cell r="E454" t="str">
            <v>Gasto Deducible / Ingreso Acumulable</v>
          </cell>
          <cell r="F454" t="str">
            <v>ACRES</v>
          </cell>
          <cell r="G454" t="str">
            <v>RFCAR</v>
          </cell>
          <cell r="H454">
            <v>204</v>
          </cell>
          <cell r="I454" t="str">
            <v>YTP</v>
          </cell>
          <cell r="J454">
            <v>40710</v>
          </cell>
          <cell r="K454" t="str">
            <v>2011/006</v>
          </cell>
          <cell r="L454" t="str">
            <v>REGRESO INVERSION CAR</v>
          </cell>
          <cell r="M454" t="str">
            <v>16/06/2011</v>
          </cell>
          <cell r="N454">
            <v>32</v>
          </cell>
        </row>
        <row r="455">
          <cell r="B455">
            <v>46101001</v>
          </cell>
          <cell r="C455" t="str">
            <v>Intereses Percibidos</v>
          </cell>
          <cell r="D455">
            <v>-2856.13</v>
          </cell>
          <cell r="E455" t="str">
            <v>Gasto Deducible / Ingreso Acumulable</v>
          </cell>
          <cell r="F455" t="str">
            <v>ACRES</v>
          </cell>
          <cell r="G455" t="str">
            <v>RFCAR</v>
          </cell>
          <cell r="H455">
            <v>204</v>
          </cell>
          <cell r="I455" t="str">
            <v>YTP</v>
          </cell>
          <cell r="J455">
            <v>40711</v>
          </cell>
          <cell r="K455" t="str">
            <v>2011/006</v>
          </cell>
          <cell r="L455" t="str">
            <v>REGRESO INVERSION CAR</v>
          </cell>
          <cell r="M455" t="str">
            <v>17/06/2011</v>
          </cell>
          <cell r="N455">
            <v>38</v>
          </cell>
        </row>
        <row r="456">
          <cell r="B456">
            <v>46101001</v>
          </cell>
          <cell r="C456" t="str">
            <v>Intereses Percibidos</v>
          </cell>
          <cell r="D456">
            <v>-9366.3700000000008</v>
          </cell>
          <cell r="E456" t="str">
            <v>Gasto Deducible / Ingreso Acumulable</v>
          </cell>
          <cell r="F456" t="str">
            <v>ACRES</v>
          </cell>
          <cell r="G456" t="str">
            <v>RFCAR</v>
          </cell>
          <cell r="H456">
            <v>204</v>
          </cell>
          <cell r="I456" t="str">
            <v>YTP</v>
          </cell>
          <cell r="J456">
            <v>40721</v>
          </cell>
          <cell r="K456" t="str">
            <v>2011/006</v>
          </cell>
          <cell r="L456" t="str">
            <v>REGRESO INVERSION CAR</v>
          </cell>
          <cell r="M456" t="str">
            <v>27/06/2011</v>
          </cell>
          <cell r="N456">
            <v>80</v>
          </cell>
        </row>
        <row r="457">
          <cell r="B457">
            <v>46101001</v>
          </cell>
          <cell r="C457" t="str">
            <v>Intereses Percibidos</v>
          </cell>
          <cell r="D457">
            <v>-3123.08</v>
          </cell>
          <cell r="E457" t="str">
            <v>Gasto Deducible / Ingreso Acumulable</v>
          </cell>
          <cell r="F457" t="str">
            <v>ACRES</v>
          </cell>
          <cell r="G457" t="str">
            <v>RFCAR</v>
          </cell>
          <cell r="H457">
            <v>204</v>
          </cell>
          <cell r="I457" t="str">
            <v>YTP</v>
          </cell>
          <cell r="J457">
            <v>40722</v>
          </cell>
          <cell r="K457" t="str">
            <v>2011/006</v>
          </cell>
          <cell r="L457" t="str">
            <v>REGRESO INVERSION CAR</v>
          </cell>
          <cell r="M457" t="str">
            <v>28/06/2011</v>
          </cell>
          <cell r="N457">
            <v>86</v>
          </cell>
        </row>
        <row r="458">
          <cell r="B458">
            <v>46101001</v>
          </cell>
          <cell r="C458" t="str">
            <v>Intereses Percibidos</v>
          </cell>
          <cell r="D458">
            <v>-3103.15</v>
          </cell>
          <cell r="E458" t="str">
            <v>Gasto Deducible / Ingreso Acumulable</v>
          </cell>
          <cell r="F458" t="str">
            <v>ACRES</v>
          </cell>
          <cell r="G458" t="str">
            <v>RFCAR</v>
          </cell>
          <cell r="H458">
            <v>204</v>
          </cell>
          <cell r="I458" t="str">
            <v>YTP</v>
          </cell>
          <cell r="J458">
            <v>40723</v>
          </cell>
          <cell r="K458" t="str">
            <v>2011/006</v>
          </cell>
          <cell r="L458" t="str">
            <v>REGRESO INVERSION CAR</v>
          </cell>
          <cell r="M458" t="str">
            <v>29/06/2011</v>
          </cell>
          <cell r="N458">
            <v>92</v>
          </cell>
        </row>
        <row r="459">
          <cell r="B459">
            <v>46101001</v>
          </cell>
          <cell r="C459" t="str">
            <v>Intereses Percibidos</v>
          </cell>
          <cell r="D459">
            <v>-8569.27</v>
          </cell>
          <cell r="E459" t="str">
            <v>Gasto Deducible / Ingreso Acumulable</v>
          </cell>
          <cell r="F459" t="str">
            <v>ACRES</v>
          </cell>
          <cell r="G459" t="str">
            <v>RFCAR</v>
          </cell>
          <cell r="H459">
            <v>204</v>
          </cell>
          <cell r="I459" t="str">
            <v>YTP</v>
          </cell>
          <cell r="J459">
            <v>40724</v>
          </cell>
          <cell r="K459" t="str">
            <v>2011/006</v>
          </cell>
          <cell r="L459" t="str">
            <v>REGRESO INVERSION CAR</v>
          </cell>
          <cell r="M459" t="str">
            <v>20/06/2011</v>
          </cell>
          <cell r="N459">
            <v>50</v>
          </cell>
        </row>
        <row r="460">
          <cell r="B460">
            <v>46101001</v>
          </cell>
          <cell r="C460" t="str">
            <v>Intereses Percibidos</v>
          </cell>
          <cell r="D460">
            <v>-2857.29</v>
          </cell>
          <cell r="E460" t="str">
            <v>Gasto Deducible / Ingreso Acumulable</v>
          </cell>
          <cell r="F460" t="str">
            <v>ACRES</v>
          </cell>
          <cell r="G460" t="str">
            <v>RFCAR</v>
          </cell>
          <cell r="H460">
            <v>204</v>
          </cell>
          <cell r="I460" t="str">
            <v>YTP</v>
          </cell>
          <cell r="J460">
            <v>40724</v>
          </cell>
          <cell r="K460" t="str">
            <v>2011/006</v>
          </cell>
          <cell r="L460" t="str">
            <v>REGRESO INVERSION CAR</v>
          </cell>
          <cell r="M460" t="str">
            <v>21/06/2011</v>
          </cell>
          <cell r="N460">
            <v>56</v>
          </cell>
        </row>
        <row r="461">
          <cell r="B461">
            <v>46101001</v>
          </cell>
          <cell r="C461" t="str">
            <v>Intereses Percibidos</v>
          </cell>
          <cell r="D461">
            <v>-2857.58</v>
          </cell>
          <cell r="E461" t="str">
            <v>Gasto Deducible / Ingreso Acumulable</v>
          </cell>
          <cell r="F461" t="str">
            <v>ACRES</v>
          </cell>
          <cell r="G461" t="str">
            <v>RFCAR</v>
          </cell>
          <cell r="H461">
            <v>204</v>
          </cell>
          <cell r="I461" t="str">
            <v>YTP</v>
          </cell>
          <cell r="J461">
            <v>40724</v>
          </cell>
          <cell r="K461" t="str">
            <v>2011/006</v>
          </cell>
          <cell r="L461" t="str">
            <v>REGRESO INVERSION CAR</v>
          </cell>
          <cell r="M461" t="str">
            <v>22/06/2011</v>
          </cell>
          <cell r="N461">
            <v>62</v>
          </cell>
        </row>
        <row r="462">
          <cell r="B462">
            <v>46101001</v>
          </cell>
          <cell r="C462" t="str">
            <v>Intereses Percibidos</v>
          </cell>
          <cell r="D462">
            <v>-2695.42</v>
          </cell>
          <cell r="E462" t="str">
            <v>Gasto Deducible / Ingreso Acumulable</v>
          </cell>
          <cell r="F462" t="str">
            <v>ACRES</v>
          </cell>
          <cell r="G462" t="str">
            <v>RFCAR</v>
          </cell>
          <cell r="H462">
            <v>204</v>
          </cell>
          <cell r="I462" t="str">
            <v>YTP</v>
          </cell>
          <cell r="J462">
            <v>40724</v>
          </cell>
          <cell r="K462" t="str">
            <v>2011/006</v>
          </cell>
          <cell r="L462" t="str">
            <v>REGRESO INVERSION CAR</v>
          </cell>
          <cell r="M462" t="str">
            <v>23/06/2011</v>
          </cell>
          <cell r="N462">
            <v>68</v>
          </cell>
        </row>
        <row r="463">
          <cell r="B463">
            <v>46101001</v>
          </cell>
          <cell r="C463" t="str">
            <v>Intereses Percibidos</v>
          </cell>
          <cell r="D463">
            <v>-2695.69</v>
          </cell>
          <cell r="E463" t="str">
            <v>Gasto Deducible / Ingreso Acumulable</v>
          </cell>
          <cell r="F463" t="str">
            <v>ACRES</v>
          </cell>
          <cell r="G463" t="str">
            <v>RFCAR</v>
          </cell>
          <cell r="H463">
            <v>204</v>
          </cell>
          <cell r="I463" t="str">
            <v>YTP</v>
          </cell>
          <cell r="J463">
            <v>40724</v>
          </cell>
          <cell r="K463" t="str">
            <v>2011/006</v>
          </cell>
          <cell r="L463" t="str">
            <v>REGRESO INVERSION CAR</v>
          </cell>
          <cell r="M463" t="str">
            <v>24/06/2011</v>
          </cell>
          <cell r="N463">
            <v>74</v>
          </cell>
        </row>
        <row r="464">
          <cell r="B464">
            <v>46101001</v>
          </cell>
          <cell r="C464" t="str">
            <v>Intereses Percibidos</v>
          </cell>
          <cell r="D464">
            <v>-2280.94</v>
          </cell>
          <cell r="E464" t="str">
            <v>Gasto Deducible / Ingreso Acumulable</v>
          </cell>
          <cell r="F464" t="str">
            <v>ACRES</v>
          </cell>
          <cell r="G464" t="str">
            <v>RFCAR</v>
          </cell>
          <cell r="H464">
            <v>204</v>
          </cell>
          <cell r="I464" t="str">
            <v>YTP</v>
          </cell>
          <cell r="J464">
            <v>40724</v>
          </cell>
          <cell r="K464" t="str">
            <v>2011/006</v>
          </cell>
          <cell r="L464" t="str">
            <v>REGRESO INVERSION CAR</v>
          </cell>
          <cell r="M464" t="str">
            <v>30/06/2011</v>
          </cell>
          <cell r="N464">
            <v>104</v>
          </cell>
        </row>
        <row r="465">
          <cell r="B465">
            <v>46101001</v>
          </cell>
          <cell r="C465" t="str">
            <v>Intereses Percibidos</v>
          </cell>
          <cell r="D465">
            <v>-81972.45</v>
          </cell>
          <cell r="E465" t="str">
            <v>Gasto Deducible / Ingreso Acumulable</v>
          </cell>
          <cell r="F465" t="str">
            <v>ACRES</v>
          </cell>
          <cell r="G465" t="str">
            <v>RFCAR</v>
          </cell>
          <cell r="H465">
            <v>204</v>
          </cell>
          <cell r="I465" t="str">
            <v>ARM</v>
          </cell>
          <cell r="J465">
            <v>40724</v>
          </cell>
          <cell r="K465" t="str">
            <v>2011/006</v>
          </cell>
          <cell r="L465" t="str">
            <v>INTS E ISR RETENIDO FID 2032</v>
          </cell>
          <cell r="M465" t="str">
            <v>INTS E ISR FID 2032</v>
          </cell>
          <cell r="N465">
            <v>162</v>
          </cell>
        </row>
        <row r="466">
          <cell r="B466">
            <v>46101001</v>
          </cell>
          <cell r="C466" t="str">
            <v>Intereses Percibidos</v>
          </cell>
          <cell r="D466">
            <v>-109931.8</v>
          </cell>
          <cell r="E466" t="str">
            <v>Gasto Deducible / Ingreso Acumulable</v>
          </cell>
          <cell r="F466" t="str">
            <v>ACRES</v>
          </cell>
          <cell r="G466" t="str">
            <v>RFCAR</v>
          </cell>
          <cell r="H466">
            <v>204</v>
          </cell>
          <cell r="I466" t="str">
            <v>ARM</v>
          </cell>
          <cell r="J466">
            <v>40724</v>
          </cell>
          <cell r="K466" t="str">
            <v>2011/006</v>
          </cell>
          <cell r="L466" t="str">
            <v>INTS E ISR RETENIDO FID 2170-9</v>
          </cell>
          <cell r="M466" t="str">
            <v>INTS E ISR FID 2170-9</v>
          </cell>
          <cell r="N466">
            <v>166</v>
          </cell>
        </row>
        <row r="467">
          <cell r="B467">
            <v>46101001</v>
          </cell>
          <cell r="C467" t="str">
            <v>Intereses Percibidos</v>
          </cell>
          <cell r="D467">
            <v>-18213.439999999999</v>
          </cell>
          <cell r="E467" t="str">
            <v>Gasto Deducible / Ingreso Acumulable</v>
          </cell>
          <cell r="F467" t="str">
            <v>ACRES</v>
          </cell>
          <cell r="G467" t="str">
            <v>RFCAR</v>
          </cell>
          <cell r="H467">
            <v>204</v>
          </cell>
          <cell r="I467" t="str">
            <v>ARM</v>
          </cell>
          <cell r="J467">
            <v>40724</v>
          </cell>
          <cell r="K467" t="str">
            <v>2011/006</v>
          </cell>
          <cell r="L467" t="str">
            <v>INTS E ISR RETENIDO FID 3888-1</v>
          </cell>
          <cell r="M467" t="str">
            <v>INTS E ISR FID 3888-1</v>
          </cell>
          <cell r="N467">
            <v>170</v>
          </cell>
        </row>
        <row r="468">
          <cell r="B468">
            <v>46101001</v>
          </cell>
          <cell r="C468" t="str">
            <v>Intereses Percibidos</v>
          </cell>
          <cell r="D468">
            <v>-39749.760000000002</v>
          </cell>
          <cell r="E468" t="str">
            <v>Gasto Deducible / Ingreso Acumulable</v>
          </cell>
          <cell r="F468" t="str">
            <v>ACRES</v>
          </cell>
          <cell r="G468" t="str">
            <v>RFCAR</v>
          </cell>
          <cell r="H468">
            <v>204</v>
          </cell>
          <cell r="I468" t="str">
            <v>ARM</v>
          </cell>
          <cell r="J468">
            <v>40724</v>
          </cell>
          <cell r="K468" t="str">
            <v>2011/006</v>
          </cell>
          <cell r="L468" t="str">
            <v>INTS E ISR RETENIDO FID 3889-1</v>
          </cell>
          <cell r="M468" t="str">
            <v>INTS E ISR FID 3889-1</v>
          </cell>
          <cell r="N468">
            <v>174</v>
          </cell>
        </row>
        <row r="469">
          <cell r="B469">
            <v>46101001</v>
          </cell>
          <cell r="C469" t="str">
            <v>Intereses Percibidos</v>
          </cell>
          <cell r="D469">
            <v>-75488.800000000003</v>
          </cell>
          <cell r="E469" t="str">
            <v>Gasto Deducible / Ingreso Acumulable</v>
          </cell>
          <cell r="F469" t="str">
            <v>ACRES</v>
          </cell>
          <cell r="G469" t="str">
            <v>RFCAR</v>
          </cell>
          <cell r="H469">
            <v>204</v>
          </cell>
          <cell r="I469" t="str">
            <v>ARM</v>
          </cell>
          <cell r="J469">
            <v>40724</v>
          </cell>
          <cell r="K469" t="str">
            <v>2011/006</v>
          </cell>
          <cell r="L469" t="str">
            <v>INTS E ISR RETENIDO FID 3891-1</v>
          </cell>
          <cell r="M469" t="str">
            <v>INTS E ISR FID 3891-1</v>
          </cell>
          <cell r="N469">
            <v>178</v>
          </cell>
        </row>
        <row r="470">
          <cell r="B470">
            <v>46101001</v>
          </cell>
          <cell r="C470" t="str">
            <v>Intereses Percibidos</v>
          </cell>
          <cell r="D470">
            <v>-8.6</v>
          </cell>
          <cell r="E470" t="str">
            <v>Gasto Deducible / Ingreso Acumulable</v>
          </cell>
          <cell r="F470" t="str">
            <v>ACRES</v>
          </cell>
          <cell r="G470" t="str">
            <v>RFCAR</v>
          </cell>
          <cell r="H470">
            <v>204</v>
          </cell>
          <cell r="I470" t="str">
            <v>ARM</v>
          </cell>
          <cell r="J470">
            <v>40724</v>
          </cell>
          <cell r="K470" t="str">
            <v>2011/006</v>
          </cell>
          <cell r="L470" t="str">
            <v>INTS E ISR MAY SANTANDER</v>
          </cell>
          <cell r="M470" t="str">
            <v>INTS E ISR MAY SANTANDER</v>
          </cell>
          <cell r="N470">
            <v>182</v>
          </cell>
        </row>
        <row r="471">
          <cell r="B471">
            <v>46101001</v>
          </cell>
          <cell r="C471" t="str">
            <v>Intereses Percibidos</v>
          </cell>
          <cell r="D471">
            <v>-2413.4699999999998</v>
          </cell>
          <cell r="E471" t="str">
            <v>Gasto Deducible / Ingreso Acumulable</v>
          </cell>
          <cell r="F471" t="str">
            <v>ACRES</v>
          </cell>
          <cell r="G471" t="str">
            <v>RFCAR</v>
          </cell>
          <cell r="H471">
            <v>217</v>
          </cell>
          <cell r="I471" t="str">
            <v>YTP</v>
          </cell>
          <cell r="J471">
            <v>40755</v>
          </cell>
          <cell r="K471" t="str">
            <v>2011/007</v>
          </cell>
          <cell r="L471" t="str">
            <v>REGRESO INVERSION CAR</v>
          </cell>
          <cell r="M471" t="str">
            <v>1/07/2011</v>
          </cell>
          <cell r="N471">
            <v>2</v>
          </cell>
        </row>
        <row r="472">
          <cell r="B472">
            <v>46101001</v>
          </cell>
          <cell r="C472" t="str">
            <v>Intereses Percibidos</v>
          </cell>
          <cell r="D472">
            <v>-10141.61</v>
          </cell>
          <cell r="E472" t="str">
            <v>Gasto Deducible / Ingreso Acumulable</v>
          </cell>
          <cell r="F472" t="str">
            <v>ACRES</v>
          </cell>
          <cell r="G472" t="str">
            <v>RFCAR</v>
          </cell>
          <cell r="H472">
            <v>217</v>
          </cell>
          <cell r="I472" t="str">
            <v>YTP</v>
          </cell>
          <cell r="J472">
            <v>40755</v>
          </cell>
          <cell r="K472" t="str">
            <v>2011/007</v>
          </cell>
          <cell r="L472" t="str">
            <v>REGRESO INVERSION CAR</v>
          </cell>
          <cell r="M472" t="str">
            <v>11/07/2011</v>
          </cell>
          <cell r="N472">
            <v>8</v>
          </cell>
        </row>
        <row r="473">
          <cell r="B473">
            <v>46101001</v>
          </cell>
          <cell r="C473" t="str">
            <v>Intereses Percibidos</v>
          </cell>
          <cell r="D473">
            <v>-3381.57</v>
          </cell>
          <cell r="E473" t="str">
            <v>Gasto Deducible / Ingreso Acumulable</v>
          </cell>
          <cell r="F473" t="str">
            <v>ACRES</v>
          </cell>
          <cell r="G473" t="str">
            <v>RFCAR</v>
          </cell>
          <cell r="H473">
            <v>217</v>
          </cell>
          <cell r="I473" t="str">
            <v>YTP</v>
          </cell>
          <cell r="J473">
            <v>40755</v>
          </cell>
          <cell r="K473" t="str">
            <v>2011/007</v>
          </cell>
          <cell r="L473" t="str">
            <v>REGRESO INVERSION CAR</v>
          </cell>
          <cell r="M473" t="str">
            <v>12/07/2011</v>
          </cell>
          <cell r="N473">
            <v>14</v>
          </cell>
        </row>
        <row r="474">
          <cell r="B474">
            <v>46101001</v>
          </cell>
          <cell r="C474" t="str">
            <v>Intereses Percibidos</v>
          </cell>
          <cell r="D474">
            <v>-4020.1</v>
          </cell>
          <cell r="E474" t="str">
            <v>Gasto Deducible / Ingreso Acumulable</v>
          </cell>
          <cell r="F474" t="str">
            <v>ACRES</v>
          </cell>
          <cell r="G474" t="str">
            <v>RFCAR</v>
          </cell>
          <cell r="H474">
            <v>217</v>
          </cell>
          <cell r="I474" t="str">
            <v>YTP</v>
          </cell>
          <cell r="J474">
            <v>40755</v>
          </cell>
          <cell r="K474" t="str">
            <v>2011/007</v>
          </cell>
          <cell r="L474" t="str">
            <v>REGRESO INVERSION CAR</v>
          </cell>
          <cell r="M474" t="str">
            <v>13/07/2011</v>
          </cell>
          <cell r="N474">
            <v>20</v>
          </cell>
        </row>
        <row r="475">
          <cell r="B475">
            <v>46101001</v>
          </cell>
          <cell r="C475" t="str">
            <v>Intereses Percibidos</v>
          </cell>
          <cell r="D475">
            <v>-4020.5</v>
          </cell>
          <cell r="E475" t="str">
            <v>Gasto Deducible / Ingreso Acumulable</v>
          </cell>
          <cell r="F475" t="str">
            <v>ACRES</v>
          </cell>
          <cell r="G475" t="str">
            <v>RFCAR</v>
          </cell>
          <cell r="H475">
            <v>217</v>
          </cell>
          <cell r="I475" t="str">
            <v>YTP</v>
          </cell>
          <cell r="J475">
            <v>40755</v>
          </cell>
          <cell r="K475" t="str">
            <v>2011/007</v>
          </cell>
          <cell r="L475" t="str">
            <v>REGRESO INVERSION CAR</v>
          </cell>
          <cell r="M475" t="str">
            <v>14/07/2011</v>
          </cell>
          <cell r="N475">
            <v>26</v>
          </cell>
        </row>
        <row r="476">
          <cell r="B476">
            <v>46101001</v>
          </cell>
          <cell r="C476" t="str">
            <v>Intereses Percibidos</v>
          </cell>
          <cell r="D476">
            <v>-4020.91</v>
          </cell>
          <cell r="E476" t="str">
            <v>Gasto Deducible / Ingreso Acumulable</v>
          </cell>
          <cell r="F476" t="str">
            <v>ACRES</v>
          </cell>
          <cell r="G476" t="str">
            <v>RFCAR</v>
          </cell>
          <cell r="H476">
            <v>217</v>
          </cell>
          <cell r="I476" t="str">
            <v>YTP</v>
          </cell>
          <cell r="J476">
            <v>40755</v>
          </cell>
          <cell r="K476" t="str">
            <v>2011/007</v>
          </cell>
          <cell r="L476" t="str">
            <v>REGRESO INVERSION CAR</v>
          </cell>
          <cell r="M476" t="str">
            <v>15/07/2011</v>
          </cell>
          <cell r="N476">
            <v>32</v>
          </cell>
        </row>
        <row r="477">
          <cell r="B477">
            <v>46101001</v>
          </cell>
          <cell r="C477" t="str">
            <v>Intereses Percibidos</v>
          </cell>
          <cell r="D477">
            <v>-12063.97</v>
          </cell>
          <cell r="E477" t="str">
            <v>Gasto Deducible / Ingreso Acumulable</v>
          </cell>
          <cell r="F477" t="str">
            <v>ACRES</v>
          </cell>
          <cell r="G477" t="str">
            <v>RFCAR</v>
          </cell>
          <cell r="H477">
            <v>217</v>
          </cell>
          <cell r="I477" t="str">
            <v>YTP</v>
          </cell>
          <cell r="J477">
            <v>40755</v>
          </cell>
          <cell r="K477" t="str">
            <v>2011/007</v>
          </cell>
          <cell r="L477" t="str">
            <v>REGRESO INVERSION CAR</v>
          </cell>
          <cell r="M477" t="str">
            <v>18/07/2011</v>
          </cell>
          <cell r="N477">
            <v>38</v>
          </cell>
        </row>
        <row r="478">
          <cell r="B478">
            <v>46101001</v>
          </cell>
          <cell r="C478" t="str">
            <v>Intereses Percibidos</v>
          </cell>
          <cell r="D478">
            <v>-4022.43</v>
          </cell>
          <cell r="E478" t="str">
            <v>Gasto Deducible / Ingreso Acumulable</v>
          </cell>
          <cell r="F478" t="str">
            <v>ACRES</v>
          </cell>
          <cell r="G478" t="str">
            <v>RFCAR</v>
          </cell>
          <cell r="H478">
            <v>217</v>
          </cell>
          <cell r="I478" t="str">
            <v>YTP</v>
          </cell>
          <cell r="J478">
            <v>40755</v>
          </cell>
          <cell r="K478" t="str">
            <v>2011/007</v>
          </cell>
          <cell r="L478" t="str">
            <v>REGRESO INVERSION CAR</v>
          </cell>
          <cell r="M478" t="str">
            <v>19/07/2011</v>
          </cell>
          <cell r="N478">
            <v>44</v>
          </cell>
        </row>
        <row r="479">
          <cell r="B479">
            <v>46101001</v>
          </cell>
          <cell r="C479" t="str">
            <v>Intereses Percibidos</v>
          </cell>
          <cell r="D479">
            <v>-4020.52</v>
          </cell>
          <cell r="E479" t="str">
            <v>Gasto Deducible / Ingreso Acumulable</v>
          </cell>
          <cell r="F479" t="str">
            <v>ACRES</v>
          </cell>
          <cell r="G479" t="str">
            <v>RFCAR</v>
          </cell>
          <cell r="H479">
            <v>217</v>
          </cell>
          <cell r="I479" t="str">
            <v>YTP</v>
          </cell>
          <cell r="J479">
            <v>40755</v>
          </cell>
          <cell r="K479" t="str">
            <v>2011/007</v>
          </cell>
          <cell r="L479" t="str">
            <v>REGRESO INVERSION CAR</v>
          </cell>
          <cell r="M479" t="str">
            <v>20/07/2011</v>
          </cell>
          <cell r="N479">
            <v>50</v>
          </cell>
        </row>
        <row r="480">
          <cell r="B480">
            <v>46101001</v>
          </cell>
          <cell r="C480" t="str">
            <v>Intereses Percibidos</v>
          </cell>
          <cell r="D480">
            <v>-4020.93</v>
          </cell>
          <cell r="E480" t="str">
            <v>Gasto Deducible / Ingreso Acumulable</v>
          </cell>
          <cell r="F480" t="str">
            <v>ACRES</v>
          </cell>
          <cell r="G480" t="str">
            <v>RFCAR</v>
          </cell>
          <cell r="H480">
            <v>217</v>
          </cell>
          <cell r="I480" t="str">
            <v>YTP</v>
          </cell>
          <cell r="J480">
            <v>40755</v>
          </cell>
          <cell r="K480" t="str">
            <v>2011/007</v>
          </cell>
          <cell r="L480" t="str">
            <v>REGRESO INVERSION CAR</v>
          </cell>
          <cell r="M480" t="str">
            <v>21/07/2011</v>
          </cell>
          <cell r="N480">
            <v>56</v>
          </cell>
        </row>
        <row r="481">
          <cell r="B481">
            <v>46101001</v>
          </cell>
          <cell r="C481" t="str">
            <v>Intereses Percibidos</v>
          </cell>
          <cell r="D481">
            <v>-4021.34</v>
          </cell>
          <cell r="E481" t="str">
            <v>Gasto Deducible / Ingreso Acumulable</v>
          </cell>
          <cell r="F481" t="str">
            <v>ACRES</v>
          </cell>
          <cell r="G481" t="str">
            <v>RFCAR</v>
          </cell>
          <cell r="H481">
            <v>217</v>
          </cell>
          <cell r="I481" t="str">
            <v>YTP</v>
          </cell>
          <cell r="J481">
            <v>40755</v>
          </cell>
          <cell r="K481" t="str">
            <v>2011/007</v>
          </cell>
          <cell r="L481" t="str">
            <v>REGRESO INVERSION CAR</v>
          </cell>
          <cell r="M481" t="str">
            <v>22/07/2011</v>
          </cell>
          <cell r="N481">
            <v>62</v>
          </cell>
        </row>
        <row r="482">
          <cell r="B482">
            <v>46101001</v>
          </cell>
          <cell r="C482" t="str">
            <v>Intereses Percibidos</v>
          </cell>
          <cell r="D482">
            <v>-10375.959999999999</v>
          </cell>
          <cell r="E482" t="str">
            <v>Gasto Deducible / Ingreso Acumulable</v>
          </cell>
          <cell r="F482" t="str">
            <v>ACRES</v>
          </cell>
          <cell r="G482" t="str">
            <v>RFCAR</v>
          </cell>
          <cell r="H482">
            <v>217</v>
          </cell>
          <cell r="I482" t="str">
            <v>YTP</v>
          </cell>
          <cell r="J482">
            <v>40755</v>
          </cell>
          <cell r="K482" t="str">
            <v>2011/007</v>
          </cell>
          <cell r="L482" t="str">
            <v>REGRESO INVERSION CAR</v>
          </cell>
          <cell r="M482" t="str">
            <v>25/07/2011</v>
          </cell>
          <cell r="N482">
            <v>68</v>
          </cell>
        </row>
        <row r="483">
          <cell r="B483">
            <v>46101001</v>
          </cell>
          <cell r="C483" t="str">
            <v>Intereses Percibidos</v>
          </cell>
          <cell r="D483">
            <v>-3327.41</v>
          </cell>
          <cell r="E483" t="str">
            <v>Gasto Deducible / Ingreso Acumulable</v>
          </cell>
          <cell r="F483" t="str">
            <v>ACRES</v>
          </cell>
          <cell r="G483" t="str">
            <v>RFCAR</v>
          </cell>
          <cell r="H483">
            <v>217</v>
          </cell>
          <cell r="I483" t="str">
            <v>YTP</v>
          </cell>
          <cell r="J483">
            <v>40755</v>
          </cell>
          <cell r="K483" t="str">
            <v>2011/007</v>
          </cell>
          <cell r="L483" t="str">
            <v>REGRESO INVERSION CAR</v>
          </cell>
          <cell r="M483" t="str">
            <v>26/07/2011</v>
          </cell>
          <cell r="N483">
            <v>74</v>
          </cell>
        </row>
        <row r="484">
          <cell r="B484">
            <v>46101001</v>
          </cell>
          <cell r="C484" t="str">
            <v>Intereses Percibidos</v>
          </cell>
          <cell r="D484">
            <v>-3327.75</v>
          </cell>
          <cell r="E484" t="str">
            <v>Gasto Deducible / Ingreso Acumulable</v>
          </cell>
          <cell r="F484" t="str">
            <v>ACRES</v>
          </cell>
          <cell r="G484" t="str">
            <v>RFCAR</v>
          </cell>
          <cell r="H484">
            <v>217</v>
          </cell>
          <cell r="I484" t="str">
            <v>YTP</v>
          </cell>
          <cell r="J484">
            <v>40755</v>
          </cell>
          <cell r="K484" t="str">
            <v>2011/007</v>
          </cell>
          <cell r="L484" t="str">
            <v>REGRESO INVERSION CAR</v>
          </cell>
          <cell r="M484" t="str">
            <v>27/07/2011</v>
          </cell>
          <cell r="N484">
            <v>80</v>
          </cell>
        </row>
        <row r="485">
          <cell r="B485">
            <v>46101001</v>
          </cell>
          <cell r="C485" t="str">
            <v>Intereses Percibidos</v>
          </cell>
          <cell r="D485">
            <v>-2352.29</v>
          </cell>
          <cell r="E485" t="str">
            <v>Gasto Deducible / Ingreso Acumulable</v>
          </cell>
          <cell r="F485" t="str">
            <v>ACRES</v>
          </cell>
          <cell r="G485" t="str">
            <v>RFCAR</v>
          </cell>
          <cell r="H485">
            <v>217</v>
          </cell>
          <cell r="I485" t="str">
            <v>YTP</v>
          </cell>
          <cell r="J485">
            <v>40755</v>
          </cell>
          <cell r="K485" t="str">
            <v>2011/007</v>
          </cell>
          <cell r="L485" t="str">
            <v>REGRESO INVERSION CAR</v>
          </cell>
          <cell r="M485" t="str">
            <v>28/07/2011</v>
          </cell>
          <cell r="N485">
            <v>86</v>
          </cell>
        </row>
        <row r="486">
          <cell r="B486">
            <v>46101001</v>
          </cell>
          <cell r="C486" t="str">
            <v>Intereses Percibidos</v>
          </cell>
          <cell r="D486">
            <v>-2352.29</v>
          </cell>
          <cell r="E486" t="str">
            <v>Gasto Deducible / Ingreso Acumulable</v>
          </cell>
          <cell r="F486" t="str">
            <v>ACRES</v>
          </cell>
          <cell r="G486" t="str">
            <v>RFCAR</v>
          </cell>
          <cell r="H486">
            <v>217</v>
          </cell>
          <cell r="I486" t="str">
            <v>YTP</v>
          </cell>
          <cell r="J486">
            <v>40755</v>
          </cell>
          <cell r="K486" t="str">
            <v>2011/007</v>
          </cell>
          <cell r="L486" t="str">
            <v>REGRESO INVERSION CAR</v>
          </cell>
          <cell r="M486" t="str">
            <v>29/07/2011</v>
          </cell>
          <cell r="N486">
            <v>92</v>
          </cell>
        </row>
        <row r="487">
          <cell r="B487">
            <v>46101001</v>
          </cell>
          <cell r="C487" t="str">
            <v>Intereses Percibidos</v>
          </cell>
          <cell r="D487">
            <v>-7241.14</v>
          </cell>
          <cell r="E487" t="str">
            <v>Gasto Deducible / Ingreso Acumulable</v>
          </cell>
          <cell r="F487" t="str">
            <v>ACRES</v>
          </cell>
          <cell r="G487" t="str">
            <v>RFCAR</v>
          </cell>
          <cell r="H487">
            <v>217</v>
          </cell>
          <cell r="I487" t="str">
            <v>YTP</v>
          </cell>
          <cell r="J487">
            <v>40755</v>
          </cell>
          <cell r="K487" t="str">
            <v>2011/007</v>
          </cell>
          <cell r="L487" t="str">
            <v>REGRESO INVERSION CAR</v>
          </cell>
          <cell r="M487" t="str">
            <v>4/07/2011</v>
          </cell>
          <cell r="N487">
            <v>98</v>
          </cell>
        </row>
        <row r="488">
          <cell r="B488">
            <v>46101001</v>
          </cell>
          <cell r="C488" t="str">
            <v>Intereses Percibidos</v>
          </cell>
          <cell r="D488">
            <v>-3470.53</v>
          </cell>
          <cell r="E488" t="str">
            <v>Gasto Deducible / Ingreso Acumulable</v>
          </cell>
          <cell r="F488" t="str">
            <v>ACRES</v>
          </cell>
          <cell r="G488" t="str">
            <v>RFCAR</v>
          </cell>
          <cell r="H488">
            <v>217</v>
          </cell>
          <cell r="I488" t="str">
            <v>YTP</v>
          </cell>
          <cell r="J488">
            <v>40755</v>
          </cell>
          <cell r="K488" t="str">
            <v>2011/007</v>
          </cell>
          <cell r="L488" t="str">
            <v>REGRESO INVERSION CAR</v>
          </cell>
          <cell r="M488" t="str">
            <v>5/07/2011</v>
          </cell>
          <cell r="N488">
            <v>104</v>
          </cell>
        </row>
        <row r="489">
          <cell r="B489">
            <v>46101001</v>
          </cell>
          <cell r="C489" t="str">
            <v>Intereses Percibidos</v>
          </cell>
          <cell r="D489">
            <v>-3470.88</v>
          </cell>
          <cell r="E489" t="str">
            <v>Gasto Deducible / Ingreso Acumulable</v>
          </cell>
          <cell r="F489" t="str">
            <v>ACRES</v>
          </cell>
          <cell r="G489" t="str">
            <v>RFCAR</v>
          </cell>
          <cell r="H489">
            <v>217</v>
          </cell>
          <cell r="I489" t="str">
            <v>YTP</v>
          </cell>
          <cell r="J489">
            <v>40755</v>
          </cell>
          <cell r="K489" t="str">
            <v>2011/007</v>
          </cell>
          <cell r="L489" t="str">
            <v>REGRESO INVERSION CAR</v>
          </cell>
          <cell r="M489" t="str">
            <v>6/07/2011</v>
          </cell>
          <cell r="N489">
            <v>110</v>
          </cell>
        </row>
        <row r="490">
          <cell r="B490">
            <v>46101001</v>
          </cell>
          <cell r="C490" t="str">
            <v>Intereses Percibidos</v>
          </cell>
          <cell r="D490">
            <v>-3471.23</v>
          </cell>
          <cell r="E490" t="str">
            <v>Gasto Deducible / Ingreso Acumulable</v>
          </cell>
          <cell r="F490" t="str">
            <v>ACRES</v>
          </cell>
          <cell r="G490" t="str">
            <v>RFCAR</v>
          </cell>
          <cell r="H490">
            <v>217</v>
          </cell>
          <cell r="I490" t="str">
            <v>YTP</v>
          </cell>
          <cell r="J490">
            <v>40755</v>
          </cell>
          <cell r="K490" t="str">
            <v>2011/007</v>
          </cell>
          <cell r="L490" t="str">
            <v>REGRESO INVERSION CAR</v>
          </cell>
          <cell r="M490" t="str">
            <v>7/07/2011</v>
          </cell>
          <cell r="N490">
            <v>116</v>
          </cell>
        </row>
        <row r="491">
          <cell r="B491">
            <v>46101001</v>
          </cell>
          <cell r="C491" t="str">
            <v>Intereses Percibidos</v>
          </cell>
          <cell r="D491">
            <v>-3380.21</v>
          </cell>
          <cell r="E491" t="str">
            <v>Gasto Deducible / Ingreso Acumulable</v>
          </cell>
          <cell r="F491" t="str">
            <v>ACRES</v>
          </cell>
          <cell r="G491" t="str">
            <v>RFCAR</v>
          </cell>
          <cell r="H491">
            <v>217</v>
          </cell>
          <cell r="I491" t="str">
            <v>YTP</v>
          </cell>
          <cell r="J491">
            <v>40755</v>
          </cell>
          <cell r="K491" t="str">
            <v>2011/007</v>
          </cell>
          <cell r="L491" t="str">
            <v>REGRESO INVERSION CAR</v>
          </cell>
          <cell r="M491" t="str">
            <v>8/07/2011</v>
          </cell>
          <cell r="N491">
            <v>122</v>
          </cell>
        </row>
        <row r="492">
          <cell r="B492">
            <v>46101001</v>
          </cell>
          <cell r="C492" t="str">
            <v>Intereses Percibidos</v>
          </cell>
          <cell r="D492">
            <v>-39.57</v>
          </cell>
          <cell r="E492" t="str">
            <v>Gasto Deducible / Ingreso Acumulable</v>
          </cell>
          <cell r="F492" t="str">
            <v>ACRES</v>
          </cell>
          <cell r="G492" t="str">
            <v>RFCAR</v>
          </cell>
          <cell r="H492">
            <v>217</v>
          </cell>
          <cell r="I492" t="str">
            <v>ARM</v>
          </cell>
          <cell r="J492">
            <v>40755</v>
          </cell>
          <cell r="K492" t="str">
            <v>2011/007</v>
          </cell>
          <cell r="L492" t="str">
            <v>INTERESES E ISR JUL</v>
          </cell>
          <cell r="M492" t="str">
            <v>INTS E ISR JUL SANTANDER</v>
          </cell>
          <cell r="N492">
            <v>146</v>
          </cell>
        </row>
        <row r="493">
          <cell r="B493">
            <v>46101001</v>
          </cell>
          <cell r="C493" t="str">
            <v>Intereses Percibidos</v>
          </cell>
          <cell r="D493">
            <v>-7048.56</v>
          </cell>
          <cell r="E493" t="str">
            <v>Gasto Deducible / Ingreso Acumulable</v>
          </cell>
          <cell r="F493" t="str">
            <v>ACRES</v>
          </cell>
          <cell r="G493" t="str">
            <v>RFCAR</v>
          </cell>
          <cell r="H493">
            <v>229</v>
          </cell>
          <cell r="I493" t="str">
            <v>YTP</v>
          </cell>
          <cell r="J493">
            <v>40756</v>
          </cell>
          <cell r="K493" t="str">
            <v>2011/008</v>
          </cell>
          <cell r="L493" t="str">
            <v>REGRESO INVERSION CAR</v>
          </cell>
          <cell r="M493" t="str">
            <v>1/08/2011</v>
          </cell>
          <cell r="N493">
            <v>2</v>
          </cell>
        </row>
        <row r="494">
          <cell r="B494">
            <v>46101001</v>
          </cell>
          <cell r="C494" t="str">
            <v>Intereses Percibidos</v>
          </cell>
          <cell r="D494">
            <v>-0.36</v>
          </cell>
          <cell r="E494" t="str">
            <v>Gasto Deducible / Ingreso Acumulable</v>
          </cell>
          <cell r="F494" t="str">
            <v>ACRES</v>
          </cell>
          <cell r="G494" t="str">
            <v>RFCAR</v>
          </cell>
          <cell r="H494">
            <v>229</v>
          </cell>
          <cell r="I494" t="str">
            <v>ARM</v>
          </cell>
          <cell r="J494">
            <v>40756</v>
          </cell>
          <cell r="K494" t="str">
            <v>2011/008</v>
          </cell>
          <cell r="L494" t="str">
            <v>INTERESES E ISR DEL MES</v>
          </cell>
          <cell r="M494" t="str">
            <v>INTS E ISR DEL MES</v>
          </cell>
          <cell r="N494">
            <v>148</v>
          </cell>
        </row>
        <row r="495">
          <cell r="B495">
            <v>46101001</v>
          </cell>
          <cell r="C495" t="str">
            <v>Intereses Percibidos</v>
          </cell>
          <cell r="D495">
            <v>-2350.2399999999998</v>
          </cell>
          <cell r="E495" t="str">
            <v>Gasto Deducible / Ingreso Acumulable</v>
          </cell>
          <cell r="F495" t="str">
            <v>ACRES</v>
          </cell>
          <cell r="G495" t="str">
            <v>RFCAR</v>
          </cell>
          <cell r="H495">
            <v>229</v>
          </cell>
          <cell r="I495" t="str">
            <v>YTP</v>
          </cell>
          <cell r="J495">
            <v>40757</v>
          </cell>
          <cell r="K495" t="str">
            <v>2011/008</v>
          </cell>
          <cell r="L495" t="str">
            <v>REGRESO INVERSION CAR</v>
          </cell>
          <cell r="M495" t="str">
            <v>2/08/2011</v>
          </cell>
          <cell r="N495">
            <v>56</v>
          </cell>
        </row>
        <row r="496">
          <cell r="B496">
            <v>46101001</v>
          </cell>
          <cell r="C496" t="str">
            <v>Intereses Percibidos</v>
          </cell>
          <cell r="D496">
            <v>-2349.54</v>
          </cell>
          <cell r="E496" t="str">
            <v>Gasto Deducible / Ingreso Acumulable</v>
          </cell>
          <cell r="F496" t="str">
            <v>ACRES</v>
          </cell>
          <cell r="G496" t="str">
            <v>RFCAR</v>
          </cell>
          <cell r="H496">
            <v>229</v>
          </cell>
          <cell r="I496" t="str">
            <v>YTP</v>
          </cell>
          <cell r="J496">
            <v>40758</v>
          </cell>
          <cell r="K496" t="str">
            <v>2011/008</v>
          </cell>
          <cell r="L496" t="str">
            <v>REGRESO INVERSION CAR</v>
          </cell>
          <cell r="M496" t="str">
            <v>3/08/2011</v>
          </cell>
          <cell r="N496">
            <v>80</v>
          </cell>
        </row>
        <row r="497">
          <cell r="B497">
            <v>46101001</v>
          </cell>
          <cell r="C497" t="str">
            <v>Intereses Percibidos</v>
          </cell>
          <cell r="D497">
            <v>-2349.77</v>
          </cell>
          <cell r="E497" t="str">
            <v>Gasto Deducible / Ingreso Acumulable</v>
          </cell>
          <cell r="F497" t="str">
            <v>ACRES</v>
          </cell>
          <cell r="G497" t="str">
            <v>RFCAR</v>
          </cell>
          <cell r="H497">
            <v>229</v>
          </cell>
          <cell r="I497" t="str">
            <v>YTP</v>
          </cell>
          <cell r="J497">
            <v>40759</v>
          </cell>
          <cell r="K497" t="str">
            <v>2011/008</v>
          </cell>
          <cell r="L497" t="str">
            <v>REGRESO INVERSION CAR</v>
          </cell>
          <cell r="M497" t="str">
            <v>4/08/2011</v>
          </cell>
          <cell r="N497">
            <v>98</v>
          </cell>
        </row>
        <row r="498">
          <cell r="B498">
            <v>46101001</v>
          </cell>
          <cell r="C498" t="str">
            <v>Intereses Percibidos</v>
          </cell>
          <cell r="D498">
            <v>-2350.0100000000002</v>
          </cell>
          <cell r="E498" t="str">
            <v>Gasto Deducible / Ingreso Acumulable</v>
          </cell>
          <cell r="F498" t="str">
            <v>ACRES</v>
          </cell>
          <cell r="G498" t="str">
            <v>RFCAR</v>
          </cell>
          <cell r="H498">
            <v>229</v>
          </cell>
          <cell r="I498" t="str">
            <v>YTP</v>
          </cell>
          <cell r="J498">
            <v>40760</v>
          </cell>
          <cell r="K498" t="str">
            <v>2011/008</v>
          </cell>
          <cell r="L498" t="str">
            <v>REGRESO INVERSION CAR</v>
          </cell>
          <cell r="M498" t="str">
            <v>5/08/2011</v>
          </cell>
          <cell r="N498">
            <v>104</v>
          </cell>
        </row>
        <row r="499">
          <cell r="B499">
            <v>46101001</v>
          </cell>
          <cell r="C499" t="str">
            <v>Intereses Percibidos</v>
          </cell>
          <cell r="D499">
            <v>-7050.76</v>
          </cell>
          <cell r="E499" t="str">
            <v>Gasto Deducible / Ingreso Acumulable</v>
          </cell>
          <cell r="F499" t="str">
            <v>ACRES</v>
          </cell>
          <cell r="G499" t="str">
            <v>RFCAR</v>
          </cell>
          <cell r="H499">
            <v>229</v>
          </cell>
          <cell r="I499" t="str">
            <v>YTP</v>
          </cell>
          <cell r="J499">
            <v>40763</v>
          </cell>
          <cell r="K499" t="str">
            <v>2011/008</v>
          </cell>
          <cell r="L499" t="str">
            <v>REGRESO INVERSION CAR</v>
          </cell>
          <cell r="M499" t="str">
            <v>8/08/2011</v>
          </cell>
          <cell r="N499">
            <v>110</v>
          </cell>
        </row>
        <row r="500">
          <cell r="B500">
            <v>46101001</v>
          </cell>
          <cell r="C500" t="str">
            <v>Intereses Percibidos</v>
          </cell>
          <cell r="D500">
            <v>-2350.9699999999998</v>
          </cell>
          <cell r="E500" t="str">
            <v>Gasto Deducible / Ingreso Acumulable</v>
          </cell>
          <cell r="F500" t="str">
            <v>ACRES</v>
          </cell>
          <cell r="G500" t="str">
            <v>RFCAR</v>
          </cell>
          <cell r="H500">
            <v>229</v>
          </cell>
          <cell r="I500" t="str">
            <v>YTP</v>
          </cell>
          <cell r="J500">
            <v>40764</v>
          </cell>
          <cell r="K500" t="str">
            <v>2011/008</v>
          </cell>
          <cell r="L500" t="str">
            <v>REGRESO INVERSION CAR</v>
          </cell>
          <cell r="M500" t="str">
            <v>9/08/2011</v>
          </cell>
          <cell r="N500">
            <v>116</v>
          </cell>
        </row>
        <row r="501">
          <cell r="B501">
            <v>46101001</v>
          </cell>
          <cell r="C501" t="str">
            <v>Intereses Percibidos</v>
          </cell>
          <cell r="D501">
            <v>-2351.21</v>
          </cell>
          <cell r="E501" t="str">
            <v>Gasto Deducible / Ingreso Acumulable</v>
          </cell>
          <cell r="F501" t="str">
            <v>ACRES</v>
          </cell>
          <cell r="G501" t="str">
            <v>RFCAR</v>
          </cell>
          <cell r="H501">
            <v>229</v>
          </cell>
          <cell r="I501" t="str">
            <v>YTP</v>
          </cell>
          <cell r="J501">
            <v>40765</v>
          </cell>
          <cell r="K501" t="str">
            <v>2011/008</v>
          </cell>
          <cell r="L501" t="str">
            <v>REGRESO INVERSION CAR</v>
          </cell>
          <cell r="M501" t="str">
            <v>10/08/2011</v>
          </cell>
          <cell r="N501">
            <v>8</v>
          </cell>
        </row>
        <row r="502">
          <cell r="B502">
            <v>46101001</v>
          </cell>
          <cell r="C502" t="str">
            <v>Intereses Percibidos</v>
          </cell>
          <cell r="D502">
            <v>-2351.4499999999998</v>
          </cell>
          <cell r="E502" t="str">
            <v>Gasto Deducible / Ingreso Acumulable</v>
          </cell>
          <cell r="F502" t="str">
            <v>ACRES</v>
          </cell>
          <cell r="G502" t="str">
            <v>RFCAR</v>
          </cell>
          <cell r="H502">
            <v>229</v>
          </cell>
          <cell r="I502" t="str">
            <v>YTP</v>
          </cell>
          <cell r="J502">
            <v>40766</v>
          </cell>
          <cell r="K502" t="str">
            <v>2011/008</v>
          </cell>
          <cell r="L502" t="str">
            <v>REGRESO INVERSION CAR</v>
          </cell>
          <cell r="M502" t="str">
            <v>11/08/2011</v>
          </cell>
          <cell r="N502">
            <v>14</v>
          </cell>
        </row>
        <row r="503">
          <cell r="B503">
            <v>46101001</v>
          </cell>
          <cell r="C503" t="str">
            <v>Intereses Percibidos</v>
          </cell>
          <cell r="D503">
            <v>-2351.69</v>
          </cell>
          <cell r="E503" t="str">
            <v>Gasto Deducible / Ingreso Acumulable</v>
          </cell>
          <cell r="F503" t="str">
            <v>ACRES</v>
          </cell>
          <cell r="G503" t="str">
            <v>RFCAR</v>
          </cell>
          <cell r="H503">
            <v>229</v>
          </cell>
          <cell r="I503" t="str">
            <v>YTP</v>
          </cell>
          <cell r="J503">
            <v>40767</v>
          </cell>
          <cell r="K503" t="str">
            <v>2011/008</v>
          </cell>
          <cell r="L503" t="str">
            <v>REGRESO INVERSION CAR</v>
          </cell>
          <cell r="M503" t="str">
            <v>12/08/2011</v>
          </cell>
          <cell r="N503">
            <v>20</v>
          </cell>
        </row>
        <row r="504">
          <cell r="B504">
            <v>46101001</v>
          </cell>
          <cell r="C504" t="str">
            <v>Intereses Percibidos</v>
          </cell>
          <cell r="D504">
            <v>-7055.77</v>
          </cell>
          <cell r="E504" t="str">
            <v>Gasto Deducible / Ingreso Acumulable</v>
          </cell>
          <cell r="F504" t="str">
            <v>ACRES</v>
          </cell>
          <cell r="G504" t="str">
            <v>RFCAR</v>
          </cell>
          <cell r="H504">
            <v>229</v>
          </cell>
          <cell r="I504" t="str">
            <v>YTP</v>
          </cell>
          <cell r="J504">
            <v>40770</v>
          </cell>
          <cell r="K504" t="str">
            <v>2011/008</v>
          </cell>
          <cell r="L504" t="str">
            <v>REGRESO INVERSION CAR</v>
          </cell>
          <cell r="M504" t="str">
            <v>15/08/2011</v>
          </cell>
          <cell r="N504">
            <v>26</v>
          </cell>
        </row>
        <row r="505">
          <cell r="B505">
            <v>46101001</v>
          </cell>
          <cell r="C505" t="str">
            <v>Intereses Percibidos</v>
          </cell>
          <cell r="D505">
            <v>-2661.68</v>
          </cell>
          <cell r="E505" t="str">
            <v>Gasto Deducible / Ingreso Acumulable</v>
          </cell>
          <cell r="F505" t="str">
            <v>ACRES</v>
          </cell>
          <cell r="G505" t="str">
            <v>RFCAR</v>
          </cell>
          <cell r="H505">
            <v>229</v>
          </cell>
          <cell r="I505" t="str">
            <v>YTP</v>
          </cell>
          <cell r="J505">
            <v>40771</v>
          </cell>
          <cell r="K505" t="str">
            <v>2011/008</v>
          </cell>
          <cell r="L505" t="str">
            <v>REGRESO INVERSION CAR</v>
          </cell>
          <cell r="M505" t="str">
            <v>16/08/2011</v>
          </cell>
          <cell r="N505">
            <v>32</v>
          </cell>
        </row>
        <row r="506">
          <cell r="B506">
            <v>46101001</v>
          </cell>
          <cell r="C506" t="str">
            <v>Intereses Percibidos</v>
          </cell>
          <cell r="D506">
            <v>-2653.37</v>
          </cell>
          <cell r="E506" t="str">
            <v>Gasto Deducible / Ingreso Acumulable</v>
          </cell>
          <cell r="F506" t="str">
            <v>ACRES</v>
          </cell>
          <cell r="G506" t="str">
            <v>RFCAR</v>
          </cell>
          <cell r="H506">
            <v>229</v>
          </cell>
          <cell r="I506" t="str">
            <v>YTP</v>
          </cell>
          <cell r="J506">
            <v>40772</v>
          </cell>
          <cell r="K506" t="str">
            <v>2011/008</v>
          </cell>
          <cell r="L506" t="str">
            <v>REGRESO INVERSION CAR</v>
          </cell>
          <cell r="M506" t="str">
            <v>17/08/2011</v>
          </cell>
          <cell r="N506">
            <v>38</v>
          </cell>
        </row>
        <row r="507">
          <cell r="B507">
            <v>46101001</v>
          </cell>
          <cell r="C507" t="str">
            <v>Intereses Percibidos</v>
          </cell>
          <cell r="D507">
            <v>-2647.49</v>
          </cell>
          <cell r="E507" t="str">
            <v>Gasto Deducible / Ingreso Acumulable</v>
          </cell>
          <cell r="F507" t="str">
            <v>ACRES</v>
          </cell>
          <cell r="G507" t="str">
            <v>RFCAR</v>
          </cell>
          <cell r="H507">
            <v>229</v>
          </cell>
          <cell r="I507" t="str">
            <v>YTP</v>
          </cell>
          <cell r="J507">
            <v>40773</v>
          </cell>
          <cell r="K507" t="str">
            <v>2011/008</v>
          </cell>
          <cell r="L507" t="str">
            <v>REGRESO INVERSION CAR</v>
          </cell>
          <cell r="M507" t="str">
            <v>18/08/2011</v>
          </cell>
          <cell r="N507">
            <v>44</v>
          </cell>
        </row>
        <row r="508">
          <cell r="B508">
            <v>46101001</v>
          </cell>
          <cell r="C508" t="str">
            <v>Intereses Percibidos</v>
          </cell>
          <cell r="D508">
            <v>-2647.76</v>
          </cell>
          <cell r="E508" t="str">
            <v>Gasto Deducible / Ingreso Acumulable</v>
          </cell>
          <cell r="F508" t="str">
            <v>ACRES</v>
          </cell>
          <cell r="G508" t="str">
            <v>RFCAR</v>
          </cell>
          <cell r="H508">
            <v>229</v>
          </cell>
          <cell r="I508" t="str">
            <v>YTP</v>
          </cell>
          <cell r="J508">
            <v>40774</v>
          </cell>
          <cell r="K508" t="str">
            <v>2011/008</v>
          </cell>
          <cell r="L508" t="str">
            <v>REGRESO INVERSION CAR</v>
          </cell>
          <cell r="M508" t="str">
            <v>19/08/2011</v>
          </cell>
          <cell r="N508">
            <v>50</v>
          </cell>
        </row>
        <row r="509">
          <cell r="B509">
            <v>46101001</v>
          </cell>
          <cell r="C509" t="str">
            <v>Intereses Percibidos</v>
          </cell>
          <cell r="D509">
            <v>-7944.08</v>
          </cell>
          <cell r="E509" t="str">
            <v>Gasto Deducible / Ingreso Acumulable</v>
          </cell>
          <cell r="F509" t="str">
            <v>ACRES</v>
          </cell>
          <cell r="G509" t="str">
            <v>RFCAR</v>
          </cell>
          <cell r="H509">
            <v>229</v>
          </cell>
          <cell r="I509" t="str">
            <v>YTP</v>
          </cell>
          <cell r="J509">
            <v>40777</v>
          </cell>
          <cell r="K509" t="str">
            <v>2011/008</v>
          </cell>
          <cell r="L509" t="str">
            <v>REGRESO INVERSION CAR</v>
          </cell>
          <cell r="M509" t="str">
            <v>22/08/2011</v>
          </cell>
          <cell r="N509">
            <v>62</v>
          </cell>
        </row>
        <row r="510">
          <cell r="B510">
            <v>46101001</v>
          </cell>
          <cell r="C510" t="str">
            <v>Intereses Percibidos</v>
          </cell>
          <cell r="D510">
            <v>-2648.83</v>
          </cell>
          <cell r="E510" t="str">
            <v>Gasto Deducible / Ingreso Acumulable</v>
          </cell>
          <cell r="F510" t="str">
            <v>ACRES</v>
          </cell>
          <cell r="G510" t="str">
            <v>RFCAR</v>
          </cell>
          <cell r="H510">
            <v>229</v>
          </cell>
          <cell r="I510" t="str">
            <v>YTP</v>
          </cell>
          <cell r="J510">
            <v>40778</v>
          </cell>
          <cell r="K510" t="str">
            <v>2011/008</v>
          </cell>
          <cell r="L510" t="str">
            <v>REGRESO INVERSION CAR</v>
          </cell>
          <cell r="M510" t="str">
            <v>23/08/2011</v>
          </cell>
          <cell r="N510">
            <v>68</v>
          </cell>
        </row>
        <row r="511">
          <cell r="B511">
            <v>46101001</v>
          </cell>
          <cell r="C511" t="str">
            <v>Intereses Percibidos</v>
          </cell>
          <cell r="D511">
            <v>-2341.73</v>
          </cell>
          <cell r="E511" t="str">
            <v>Gasto Deducible / Ingreso Acumulable</v>
          </cell>
          <cell r="F511" t="str">
            <v>ACRES</v>
          </cell>
          <cell r="G511" t="str">
            <v>RFCAR</v>
          </cell>
          <cell r="H511">
            <v>229</v>
          </cell>
          <cell r="I511" t="str">
            <v>YTP</v>
          </cell>
          <cell r="J511">
            <v>40779</v>
          </cell>
          <cell r="K511" t="str">
            <v>2011/008</v>
          </cell>
          <cell r="L511" t="str">
            <v>REGRESO INVERSION CAR</v>
          </cell>
          <cell r="M511" t="str">
            <v>24/08/2011</v>
          </cell>
          <cell r="N511">
            <v>74</v>
          </cell>
        </row>
        <row r="512">
          <cell r="B512">
            <v>46101001</v>
          </cell>
          <cell r="C512" t="str">
            <v>Intereses Percibidos</v>
          </cell>
          <cell r="D512">
            <v>-93.85</v>
          </cell>
          <cell r="E512" t="str">
            <v>Gasto Deducible / Ingreso Acumulable</v>
          </cell>
          <cell r="F512" t="str">
            <v>ACRES</v>
          </cell>
          <cell r="G512" t="str">
            <v>RFCAR</v>
          </cell>
          <cell r="H512">
            <v>229</v>
          </cell>
          <cell r="I512" t="str">
            <v>YTP</v>
          </cell>
          <cell r="J512">
            <v>40785</v>
          </cell>
          <cell r="K512" t="str">
            <v>2011/008</v>
          </cell>
          <cell r="L512" t="str">
            <v>REGRESO INVERSION CAR</v>
          </cell>
          <cell r="M512" t="str">
            <v>30/08/2011</v>
          </cell>
          <cell r="N512">
            <v>86</v>
          </cell>
        </row>
        <row r="513">
          <cell r="B513">
            <v>46101001</v>
          </cell>
          <cell r="C513" t="str">
            <v>Intereses Percibidos</v>
          </cell>
          <cell r="D513">
            <v>-93.86</v>
          </cell>
          <cell r="E513" t="str">
            <v>Gasto Deducible / Ingreso Acumulable</v>
          </cell>
          <cell r="F513" t="str">
            <v>ACRES</v>
          </cell>
          <cell r="G513" t="str">
            <v>RFCAR</v>
          </cell>
          <cell r="H513">
            <v>229</v>
          </cell>
          <cell r="I513" t="str">
            <v>YTP</v>
          </cell>
          <cell r="J513">
            <v>40786</v>
          </cell>
          <cell r="K513" t="str">
            <v>2011/008</v>
          </cell>
          <cell r="L513" t="str">
            <v>REGRESO INVERSION CAR</v>
          </cell>
          <cell r="M513" t="str">
            <v>31/08/2011</v>
          </cell>
          <cell r="N513">
            <v>92</v>
          </cell>
        </row>
        <row r="514">
          <cell r="B514">
            <v>46101001</v>
          </cell>
          <cell r="C514" t="str">
            <v>Intereses Percibidos</v>
          </cell>
          <cell r="D514">
            <v>-69.510000000000005</v>
          </cell>
          <cell r="E514" t="str">
            <v>Gasto Deducible / Ingreso Acumulable</v>
          </cell>
          <cell r="F514" t="str">
            <v>ACRES</v>
          </cell>
          <cell r="G514" t="str">
            <v>RFCAR</v>
          </cell>
          <cell r="H514">
            <v>229</v>
          </cell>
          <cell r="I514" t="str">
            <v>ARM</v>
          </cell>
          <cell r="J514">
            <v>40786</v>
          </cell>
          <cell r="K514" t="str">
            <v>2011/008</v>
          </cell>
          <cell r="L514" t="str">
            <v>INTS E ISR AGO 11 SANTANDER</v>
          </cell>
          <cell r="M514" t="str">
            <v>INTS E ISR AGO 11 SANTANDER</v>
          </cell>
          <cell r="N514">
            <v>144</v>
          </cell>
        </row>
        <row r="515">
          <cell r="B515">
            <v>46101001</v>
          </cell>
          <cell r="C515" t="str">
            <v>Intereses Percibidos</v>
          </cell>
          <cell r="D515">
            <v>-93.87</v>
          </cell>
          <cell r="E515" t="str">
            <v>Gasto Deducible / Ingreso Acumulable</v>
          </cell>
          <cell r="F515" t="str">
            <v>ACRES</v>
          </cell>
          <cell r="G515" t="str">
            <v>RFCAR</v>
          </cell>
          <cell r="H515">
            <v>241</v>
          </cell>
          <cell r="I515" t="str">
            <v>YTP</v>
          </cell>
          <cell r="J515">
            <v>40787</v>
          </cell>
          <cell r="K515" t="str">
            <v>2011/009</v>
          </cell>
          <cell r="L515" t="str">
            <v>REGRESO INVERSION CAR</v>
          </cell>
          <cell r="M515" t="str">
            <v>1/09/2011</v>
          </cell>
          <cell r="N515">
            <v>2</v>
          </cell>
        </row>
        <row r="516">
          <cell r="B516">
            <v>46101001</v>
          </cell>
          <cell r="C516" t="str">
            <v>Intereses Percibidos</v>
          </cell>
          <cell r="D516">
            <v>-0.53</v>
          </cell>
          <cell r="E516" t="str">
            <v>Gasto Deducible / Ingreso Acumulable</v>
          </cell>
          <cell r="F516" t="str">
            <v>ACRES</v>
          </cell>
          <cell r="G516" t="str">
            <v>RFCAR</v>
          </cell>
          <cell r="H516">
            <v>241</v>
          </cell>
          <cell r="I516" t="str">
            <v>ARM</v>
          </cell>
          <cell r="J516">
            <v>40787</v>
          </cell>
          <cell r="K516" t="str">
            <v>2011/009</v>
          </cell>
          <cell r="L516" t="str">
            <v>INTS E ISR FID</v>
          </cell>
          <cell r="M516" t="str">
            <v>INTS E ISR FID</v>
          </cell>
          <cell r="N516">
            <v>130</v>
          </cell>
        </row>
        <row r="517">
          <cell r="B517">
            <v>46101001</v>
          </cell>
          <cell r="C517" t="str">
            <v>Intereses Percibidos</v>
          </cell>
          <cell r="D517">
            <v>-84.94</v>
          </cell>
          <cell r="E517" t="str">
            <v>Gasto Deducible / Ingreso Acumulable</v>
          </cell>
          <cell r="F517" t="str">
            <v>ACRES</v>
          </cell>
          <cell r="G517" t="str">
            <v>RFCAR</v>
          </cell>
          <cell r="H517">
            <v>241</v>
          </cell>
          <cell r="I517" t="str">
            <v>YTP</v>
          </cell>
          <cell r="J517">
            <v>40788</v>
          </cell>
          <cell r="K517" t="str">
            <v>2011/009</v>
          </cell>
          <cell r="L517" t="str">
            <v>REGRESO INVERSION CAR</v>
          </cell>
          <cell r="M517" t="str">
            <v>2/09/2011</v>
          </cell>
          <cell r="N517">
            <v>32</v>
          </cell>
        </row>
        <row r="518">
          <cell r="B518">
            <v>46101001</v>
          </cell>
          <cell r="C518" t="str">
            <v>Intereses Percibidos</v>
          </cell>
          <cell r="D518">
            <v>-240.61</v>
          </cell>
          <cell r="E518" t="str">
            <v>Gasto Deducible / Ingreso Acumulable</v>
          </cell>
          <cell r="F518" t="str">
            <v>ACRES</v>
          </cell>
          <cell r="G518" t="str">
            <v>RFCAR</v>
          </cell>
          <cell r="H518">
            <v>241</v>
          </cell>
          <cell r="I518" t="str">
            <v>YTP</v>
          </cell>
          <cell r="J518">
            <v>40791</v>
          </cell>
          <cell r="K518" t="str">
            <v>2011/009</v>
          </cell>
          <cell r="L518" t="str">
            <v>REGRESO INVERSION CAR</v>
          </cell>
          <cell r="M518" t="str">
            <v>5/09/2011</v>
          </cell>
          <cell r="N518">
            <v>92</v>
          </cell>
        </row>
        <row r="519">
          <cell r="B519">
            <v>46101001</v>
          </cell>
          <cell r="C519" t="str">
            <v>Intereses Percibidos</v>
          </cell>
          <cell r="D519">
            <v>-80.23</v>
          </cell>
          <cell r="E519" t="str">
            <v>Gasto Deducible / Ingreso Acumulable</v>
          </cell>
          <cell r="F519" t="str">
            <v>ACRES</v>
          </cell>
          <cell r="G519" t="str">
            <v>RFCAR</v>
          </cell>
          <cell r="H519">
            <v>241</v>
          </cell>
          <cell r="I519" t="str">
            <v>YTP</v>
          </cell>
          <cell r="J519">
            <v>40792</v>
          </cell>
          <cell r="K519" t="str">
            <v>2011/009</v>
          </cell>
          <cell r="L519" t="str">
            <v>REGRESO INVERSION CAR</v>
          </cell>
          <cell r="M519" t="str">
            <v>6/09/2011</v>
          </cell>
          <cell r="N519">
            <v>98</v>
          </cell>
        </row>
        <row r="520">
          <cell r="B520">
            <v>46101001</v>
          </cell>
          <cell r="C520" t="str">
            <v>Intereses Percibidos</v>
          </cell>
          <cell r="D520">
            <v>-80.239999999999995</v>
          </cell>
          <cell r="E520" t="str">
            <v>Gasto Deducible / Ingreso Acumulable</v>
          </cell>
          <cell r="F520" t="str">
            <v>ACRES</v>
          </cell>
          <cell r="G520" t="str">
            <v>RFCAR</v>
          </cell>
          <cell r="H520">
            <v>241</v>
          </cell>
          <cell r="I520" t="str">
            <v>YTP</v>
          </cell>
          <cell r="J520">
            <v>40793</v>
          </cell>
          <cell r="K520" t="str">
            <v>2011/009</v>
          </cell>
          <cell r="L520" t="str">
            <v>REGRESO INVERSION CAR</v>
          </cell>
          <cell r="M520" t="str">
            <v>7/09/2011</v>
          </cell>
          <cell r="N520">
            <v>104</v>
          </cell>
        </row>
        <row r="521">
          <cell r="B521">
            <v>46101001</v>
          </cell>
          <cell r="C521" t="str">
            <v>Intereses Percibidos</v>
          </cell>
          <cell r="D521">
            <v>-80.239999999999995</v>
          </cell>
          <cell r="E521" t="str">
            <v>Gasto Deducible / Ingreso Acumulable</v>
          </cell>
          <cell r="F521" t="str">
            <v>ACRES</v>
          </cell>
          <cell r="G521" t="str">
            <v>RFCAR</v>
          </cell>
          <cell r="H521">
            <v>241</v>
          </cell>
          <cell r="I521" t="str">
            <v>YTP</v>
          </cell>
          <cell r="J521">
            <v>40794</v>
          </cell>
          <cell r="K521" t="str">
            <v>2011/009</v>
          </cell>
          <cell r="L521" t="str">
            <v>REGRESO INVERSION CAR</v>
          </cell>
          <cell r="M521" t="str">
            <v>8/09/2011</v>
          </cell>
          <cell r="N521">
            <v>110</v>
          </cell>
        </row>
        <row r="522">
          <cell r="B522">
            <v>46101001</v>
          </cell>
          <cell r="C522" t="str">
            <v>Intereses Percibidos</v>
          </cell>
          <cell r="D522">
            <v>-80.25</v>
          </cell>
          <cell r="E522" t="str">
            <v>Gasto Deducible / Ingreso Acumulable</v>
          </cell>
          <cell r="F522" t="str">
            <v>ACRES</v>
          </cell>
          <cell r="G522" t="str">
            <v>RFCAR</v>
          </cell>
          <cell r="H522">
            <v>241</v>
          </cell>
          <cell r="I522" t="str">
            <v>YTP</v>
          </cell>
          <cell r="J522">
            <v>40795</v>
          </cell>
          <cell r="K522" t="str">
            <v>2011/009</v>
          </cell>
          <cell r="L522" t="str">
            <v>REGRESO INVERSION CAR</v>
          </cell>
          <cell r="M522" t="str">
            <v>9/09/2011</v>
          </cell>
          <cell r="N522">
            <v>116</v>
          </cell>
        </row>
        <row r="523">
          <cell r="B523">
            <v>46101001</v>
          </cell>
          <cell r="C523" t="str">
            <v>Intereses Percibidos</v>
          </cell>
          <cell r="D523">
            <v>-240.78</v>
          </cell>
          <cell r="E523" t="str">
            <v>Gasto Deducible / Ingreso Acumulable</v>
          </cell>
          <cell r="F523" t="str">
            <v>ACRES</v>
          </cell>
          <cell r="G523" t="str">
            <v>RFCAR</v>
          </cell>
          <cell r="H523">
            <v>241</v>
          </cell>
          <cell r="I523" t="str">
            <v>YTP</v>
          </cell>
          <cell r="J523">
            <v>40798</v>
          </cell>
          <cell r="K523" t="str">
            <v>2011/009</v>
          </cell>
          <cell r="L523" t="str">
            <v>REGRESO INVERSION CAR</v>
          </cell>
          <cell r="M523" t="str">
            <v>12/09/2011</v>
          </cell>
          <cell r="N523">
            <v>8</v>
          </cell>
        </row>
        <row r="524">
          <cell r="B524">
            <v>46101001</v>
          </cell>
          <cell r="C524" t="str">
            <v>Intereses Percibidos</v>
          </cell>
          <cell r="D524">
            <v>-80.28</v>
          </cell>
          <cell r="E524" t="str">
            <v>Gasto Deducible / Ingreso Acumulable</v>
          </cell>
          <cell r="F524" t="str">
            <v>ACRES</v>
          </cell>
          <cell r="G524" t="str">
            <v>RFCAR</v>
          </cell>
          <cell r="H524">
            <v>241</v>
          </cell>
          <cell r="I524" t="str">
            <v>YTP</v>
          </cell>
          <cell r="J524">
            <v>40799</v>
          </cell>
          <cell r="K524" t="str">
            <v>2011/009</v>
          </cell>
          <cell r="L524" t="str">
            <v>REGRESO INVERSION CAR</v>
          </cell>
          <cell r="M524" t="str">
            <v>13/09/2011</v>
          </cell>
          <cell r="N524">
            <v>14</v>
          </cell>
        </row>
        <row r="525">
          <cell r="B525">
            <v>46101001</v>
          </cell>
          <cell r="C525" t="str">
            <v>Intereses Percibidos</v>
          </cell>
          <cell r="D525">
            <v>-80.290000000000006</v>
          </cell>
          <cell r="E525" t="str">
            <v>Gasto Deducible / Ingreso Acumulable</v>
          </cell>
          <cell r="F525" t="str">
            <v>ACRES</v>
          </cell>
          <cell r="G525" t="str">
            <v>RFCAR</v>
          </cell>
          <cell r="H525">
            <v>241</v>
          </cell>
          <cell r="I525" t="str">
            <v>YTP</v>
          </cell>
          <cell r="J525">
            <v>40800</v>
          </cell>
          <cell r="K525" t="str">
            <v>2011/009</v>
          </cell>
          <cell r="L525" t="str">
            <v>REGRESO INVERSION CAR</v>
          </cell>
          <cell r="M525" t="str">
            <v>14/09/2011</v>
          </cell>
          <cell r="N525">
            <v>20</v>
          </cell>
        </row>
        <row r="526">
          <cell r="B526">
            <v>46101001</v>
          </cell>
          <cell r="C526" t="str">
            <v>Intereses Percibidos</v>
          </cell>
          <cell r="D526">
            <v>-401.51</v>
          </cell>
          <cell r="E526" t="str">
            <v>Gasto Deducible / Ingreso Acumulable</v>
          </cell>
          <cell r="F526" t="str">
            <v>ACRES</v>
          </cell>
          <cell r="G526" t="str">
            <v>RFCAR</v>
          </cell>
          <cell r="H526">
            <v>241</v>
          </cell>
          <cell r="I526" t="str">
            <v>YTP</v>
          </cell>
          <cell r="J526">
            <v>40805</v>
          </cell>
          <cell r="K526" t="str">
            <v>2011/009</v>
          </cell>
          <cell r="L526" t="str">
            <v>REGRESO INVERSION CAR</v>
          </cell>
          <cell r="M526" t="str">
            <v>19/09/2011</v>
          </cell>
          <cell r="N526">
            <v>26</v>
          </cell>
        </row>
        <row r="527">
          <cell r="B527">
            <v>46101001</v>
          </cell>
          <cell r="C527" t="str">
            <v>Intereses Percibidos</v>
          </cell>
          <cell r="D527">
            <v>-79.010000000000005</v>
          </cell>
          <cell r="E527" t="str">
            <v>Gasto Deducible / Ingreso Acumulable</v>
          </cell>
          <cell r="F527" t="str">
            <v>ACRES</v>
          </cell>
          <cell r="G527" t="str">
            <v>RFCAR</v>
          </cell>
          <cell r="H527">
            <v>241</v>
          </cell>
          <cell r="I527" t="str">
            <v>YTP</v>
          </cell>
          <cell r="J527">
            <v>40806</v>
          </cell>
          <cell r="K527" t="str">
            <v>2011/009</v>
          </cell>
          <cell r="L527" t="str">
            <v>REGRESO INVERSION CAR</v>
          </cell>
          <cell r="M527" t="str">
            <v>20/09/2011</v>
          </cell>
          <cell r="N527">
            <v>38</v>
          </cell>
        </row>
        <row r="528">
          <cell r="B528">
            <v>46101001</v>
          </cell>
          <cell r="C528" t="str">
            <v>Intereses Percibidos</v>
          </cell>
          <cell r="D528">
            <v>-2054.44</v>
          </cell>
          <cell r="E528" t="str">
            <v>Gasto Deducible / Ingreso Acumulable</v>
          </cell>
          <cell r="F528" t="str">
            <v>ACRES</v>
          </cell>
          <cell r="G528" t="str">
            <v>RFCAR</v>
          </cell>
          <cell r="H528">
            <v>241</v>
          </cell>
          <cell r="I528" t="str">
            <v>YTP</v>
          </cell>
          <cell r="J528">
            <v>40813</v>
          </cell>
          <cell r="K528" t="str">
            <v>2011/009</v>
          </cell>
          <cell r="L528" t="str">
            <v>REGRESO INVERSION CAR</v>
          </cell>
          <cell r="M528" t="str">
            <v>27/09/2011</v>
          </cell>
          <cell r="N528">
            <v>68</v>
          </cell>
        </row>
        <row r="529">
          <cell r="B529">
            <v>46101001</v>
          </cell>
          <cell r="C529" t="str">
            <v>Intereses Percibidos</v>
          </cell>
          <cell r="D529">
            <v>-2054.65</v>
          </cell>
          <cell r="E529" t="str">
            <v>Gasto Deducible / Ingreso Acumulable</v>
          </cell>
          <cell r="F529" t="str">
            <v>ACRES</v>
          </cell>
          <cell r="G529" t="str">
            <v>RFCAR</v>
          </cell>
          <cell r="H529">
            <v>241</v>
          </cell>
          <cell r="I529" t="str">
            <v>YTP</v>
          </cell>
          <cell r="J529">
            <v>40814</v>
          </cell>
          <cell r="K529" t="str">
            <v>2011/009</v>
          </cell>
          <cell r="L529" t="str">
            <v>REGRESO INVERSION CAR</v>
          </cell>
          <cell r="M529" t="str">
            <v>28/09/2011</v>
          </cell>
          <cell r="N529">
            <v>74</v>
          </cell>
        </row>
        <row r="530">
          <cell r="B530">
            <v>46101001</v>
          </cell>
          <cell r="C530" t="str">
            <v>Intereses Percibidos</v>
          </cell>
          <cell r="D530">
            <v>-2054.86</v>
          </cell>
          <cell r="E530" t="str">
            <v>Gasto Deducible / Ingreso Acumulable</v>
          </cell>
          <cell r="F530" t="str">
            <v>ACRES</v>
          </cell>
          <cell r="G530" t="str">
            <v>RFCAR</v>
          </cell>
          <cell r="H530">
            <v>241</v>
          </cell>
          <cell r="I530" t="str">
            <v>YTP</v>
          </cell>
          <cell r="J530">
            <v>40815</v>
          </cell>
          <cell r="K530" t="str">
            <v>2011/009</v>
          </cell>
          <cell r="L530" t="str">
            <v>REGRESO INVERSION CAR</v>
          </cell>
          <cell r="M530" t="str">
            <v>29/09/2011</v>
          </cell>
          <cell r="N530">
            <v>80</v>
          </cell>
        </row>
        <row r="531">
          <cell r="B531">
            <v>46101001</v>
          </cell>
          <cell r="C531" t="str">
            <v>Intereses Percibidos</v>
          </cell>
          <cell r="D531">
            <v>-68.39</v>
          </cell>
          <cell r="E531" t="str">
            <v>Gasto Deducible / Ingreso Acumulable</v>
          </cell>
          <cell r="F531" t="str">
            <v>ACRES</v>
          </cell>
          <cell r="G531" t="str">
            <v>RFCAR</v>
          </cell>
          <cell r="H531">
            <v>241</v>
          </cell>
          <cell r="I531" t="str">
            <v>YTP</v>
          </cell>
          <cell r="J531">
            <v>40816</v>
          </cell>
          <cell r="K531" t="str">
            <v>2011/009</v>
          </cell>
          <cell r="L531" t="str">
            <v>REGRESO INVERSION CAR</v>
          </cell>
          <cell r="M531" t="str">
            <v>21/09/2011</v>
          </cell>
          <cell r="N531">
            <v>44</v>
          </cell>
        </row>
        <row r="532">
          <cell r="B532">
            <v>46101001</v>
          </cell>
          <cell r="C532" t="str">
            <v>Intereses Percibidos</v>
          </cell>
          <cell r="D532">
            <v>-68.400000000000006</v>
          </cell>
          <cell r="E532" t="str">
            <v>Gasto Deducible / Ingreso Acumulable</v>
          </cell>
          <cell r="F532" t="str">
            <v>ACRES</v>
          </cell>
          <cell r="G532" t="str">
            <v>RFCAR</v>
          </cell>
          <cell r="H532">
            <v>241</v>
          </cell>
          <cell r="I532" t="str">
            <v>YTP</v>
          </cell>
          <cell r="J532">
            <v>40816</v>
          </cell>
          <cell r="K532" t="str">
            <v>2011/009</v>
          </cell>
          <cell r="L532" t="str">
            <v>REGRESO INVERSION CAR</v>
          </cell>
          <cell r="M532" t="str">
            <v>22/09/2011</v>
          </cell>
          <cell r="N532">
            <v>50</v>
          </cell>
        </row>
        <row r="533">
          <cell r="B533">
            <v>46101001</v>
          </cell>
          <cell r="C533" t="str">
            <v>Intereses Percibidos</v>
          </cell>
          <cell r="D533">
            <v>-41.4</v>
          </cell>
          <cell r="E533" t="str">
            <v>Gasto Deducible / Ingreso Acumulable</v>
          </cell>
          <cell r="F533" t="str">
            <v>ACRES</v>
          </cell>
          <cell r="G533" t="str">
            <v>RFCAR</v>
          </cell>
          <cell r="H533">
            <v>241</v>
          </cell>
          <cell r="I533" t="str">
            <v>YTP</v>
          </cell>
          <cell r="J533">
            <v>40816</v>
          </cell>
          <cell r="K533" t="str">
            <v>2011/009</v>
          </cell>
          <cell r="L533" t="str">
            <v>REGRESO INVERSION CAR</v>
          </cell>
          <cell r="M533" t="str">
            <v>23/09/2011</v>
          </cell>
          <cell r="N533">
            <v>56</v>
          </cell>
        </row>
        <row r="534">
          <cell r="B534">
            <v>46101001</v>
          </cell>
          <cell r="C534" t="str">
            <v>Intereses Percibidos</v>
          </cell>
          <cell r="D534">
            <v>-6586.52</v>
          </cell>
          <cell r="E534" t="str">
            <v>Gasto Deducible / Ingreso Acumulable</v>
          </cell>
          <cell r="F534" t="str">
            <v>ACRES</v>
          </cell>
          <cell r="G534" t="str">
            <v>RFCAR</v>
          </cell>
          <cell r="H534">
            <v>241</v>
          </cell>
          <cell r="I534" t="str">
            <v>YTP</v>
          </cell>
          <cell r="J534">
            <v>40816</v>
          </cell>
          <cell r="K534" t="str">
            <v>2011/009</v>
          </cell>
          <cell r="L534" t="str">
            <v>REGRESO INVERSION CAR</v>
          </cell>
          <cell r="M534" t="str">
            <v>26/09/2011</v>
          </cell>
          <cell r="N534">
            <v>62</v>
          </cell>
        </row>
        <row r="535">
          <cell r="B535">
            <v>46101001</v>
          </cell>
          <cell r="C535" t="str">
            <v>Intereses Percibidos</v>
          </cell>
          <cell r="D535">
            <v>-2055.0700000000002</v>
          </cell>
          <cell r="E535" t="str">
            <v>Gasto Deducible / Ingreso Acumulable</v>
          </cell>
          <cell r="F535" t="str">
            <v>ACRES</v>
          </cell>
          <cell r="G535" t="str">
            <v>RFCAR</v>
          </cell>
          <cell r="H535">
            <v>241</v>
          </cell>
          <cell r="I535" t="str">
            <v>YTP</v>
          </cell>
          <cell r="J535">
            <v>40816</v>
          </cell>
          <cell r="K535" t="str">
            <v>2011/009</v>
          </cell>
          <cell r="L535" t="str">
            <v>REGRESO INVERSION CAR</v>
          </cell>
          <cell r="M535" t="str">
            <v>30/09/2011</v>
          </cell>
          <cell r="N535">
            <v>86</v>
          </cell>
        </row>
        <row r="536">
          <cell r="B536">
            <v>46101001</v>
          </cell>
          <cell r="C536" t="str">
            <v>Intereses Percibidos</v>
          </cell>
          <cell r="D536">
            <v>-59343.38</v>
          </cell>
          <cell r="E536" t="str">
            <v>Gasto Deducible / Ingreso Acumulable</v>
          </cell>
          <cell r="F536" t="str">
            <v>ACRES</v>
          </cell>
          <cell r="G536" t="str">
            <v>RFCAR</v>
          </cell>
          <cell r="H536">
            <v>241</v>
          </cell>
          <cell r="I536" t="str">
            <v>ARM</v>
          </cell>
          <cell r="J536">
            <v>40816</v>
          </cell>
          <cell r="K536" t="str">
            <v>2011/009</v>
          </cell>
          <cell r="L536" t="str">
            <v>INTERESES FID 4631-1</v>
          </cell>
          <cell r="M536" t="str">
            <v>INTERESES FID 4631-1</v>
          </cell>
          <cell r="N536">
            <v>128</v>
          </cell>
        </row>
        <row r="537">
          <cell r="B537">
            <v>46101001</v>
          </cell>
          <cell r="C537" t="str">
            <v>Intereses Percibidos</v>
          </cell>
          <cell r="D537">
            <v>-79285.33</v>
          </cell>
          <cell r="E537" t="str">
            <v>Gasto Deducible / Ingreso Acumulable</v>
          </cell>
          <cell r="F537" t="str">
            <v>ACRES</v>
          </cell>
          <cell r="G537" t="str">
            <v>RFCAR</v>
          </cell>
          <cell r="H537">
            <v>241</v>
          </cell>
          <cell r="I537" t="str">
            <v>ARM</v>
          </cell>
          <cell r="J537">
            <v>40816</v>
          </cell>
          <cell r="K537" t="str">
            <v>2011/009</v>
          </cell>
          <cell r="L537" t="str">
            <v>INTERESES E ISR FID 2032-1</v>
          </cell>
          <cell r="M537" t="str">
            <v>INTS E ISR FID 2032-1</v>
          </cell>
          <cell r="N537">
            <v>134</v>
          </cell>
        </row>
        <row r="538">
          <cell r="B538">
            <v>46101001</v>
          </cell>
          <cell r="C538" t="str">
            <v>Intereses Percibidos</v>
          </cell>
          <cell r="D538">
            <v>-89217.39</v>
          </cell>
          <cell r="E538" t="str">
            <v>Gasto Deducible / Ingreso Acumulable</v>
          </cell>
          <cell r="F538" t="str">
            <v>ACRES</v>
          </cell>
          <cell r="G538" t="str">
            <v>RFCAR</v>
          </cell>
          <cell r="H538">
            <v>241</v>
          </cell>
          <cell r="I538" t="str">
            <v>ARM</v>
          </cell>
          <cell r="J538">
            <v>40816</v>
          </cell>
          <cell r="K538" t="str">
            <v>2011/009</v>
          </cell>
          <cell r="L538" t="str">
            <v>INTERESES E ISR FID 2170-9</v>
          </cell>
          <cell r="M538" t="str">
            <v>INTS E ISR FID 2170-9</v>
          </cell>
          <cell r="N538">
            <v>138</v>
          </cell>
        </row>
        <row r="539">
          <cell r="B539">
            <v>46101001</v>
          </cell>
          <cell r="C539" t="str">
            <v>Intereses Percibidos</v>
          </cell>
          <cell r="D539">
            <v>-45833.81</v>
          </cell>
          <cell r="E539" t="str">
            <v>Gasto Deducible / Ingreso Acumulable</v>
          </cell>
          <cell r="F539" t="str">
            <v>ACRES</v>
          </cell>
          <cell r="G539" t="str">
            <v>RFCAR</v>
          </cell>
          <cell r="H539">
            <v>241</v>
          </cell>
          <cell r="I539" t="str">
            <v>ARM</v>
          </cell>
          <cell r="J539">
            <v>40816</v>
          </cell>
          <cell r="K539" t="str">
            <v>2011/009</v>
          </cell>
          <cell r="L539" t="str">
            <v>INTERESES E ISR FID 3888-1</v>
          </cell>
          <cell r="M539" t="str">
            <v>INTS E ISR FID 3888-1</v>
          </cell>
          <cell r="N539">
            <v>142</v>
          </cell>
        </row>
        <row r="540">
          <cell r="B540">
            <v>46101001</v>
          </cell>
          <cell r="C540" t="str">
            <v>Intereses Percibidos</v>
          </cell>
          <cell r="D540">
            <v>-140461.15</v>
          </cell>
          <cell r="E540" t="str">
            <v>Gasto Deducible / Ingreso Acumulable</v>
          </cell>
          <cell r="F540" t="str">
            <v>ACRES</v>
          </cell>
          <cell r="G540" t="str">
            <v>RFCAR</v>
          </cell>
          <cell r="H540">
            <v>241</v>
          </cell>
          <cell r="I540" t="str">
            <v>ARM</v>
          </cell>
          <cell r="J540">
            <v>40816</v>
          </cell>
          <cell r="K540" t="str">
            <v>2011/009</v>
          </cell>
          <cell r="L540" t="str">
            <v>INTERESES E ISR FID 3889-1</v>
          </cell>
          <cell r="M540" t="str">
            <v>INTS E ISR FID 3889-1</v>
          </cell>
          <cell r="N540">
            <v>146</v>
          </cell>
        </row>
        <row r="541">
          <cell r="B541">
            <v>46101001</v>
          </cell>
          <cell r="C541" t="str">
            <v>Intereses Percibidos</v>
          </cell>
          <cell r="D541">
            <v>-12718.08</v>
          </cell>
          <cell r="E541" t="str">
            <v>Gasto Deducible / Ingreso Acumulable</v>
          </cell>
          <cell r="F541" t="str">
            <v>ACRES</v>
          </cell>
          <cell r="G541" t="str">
            <v>RFCAR</v>
          </cell>
          <cell r="H541">
            <v>241</v>
          </cell>
          <cell r="I541" t="str">
            <v>ARM</v>
          </cell>
          <cell r="J541">
            <v>40816</v>
          </cell>
          <cell r="K541" t="str">
            <v>2011/009</v>
          </cell>
          <cell r="L541" t="str">
            <v>INTERESES E ISR FID 3889-1</v>
          </cell>
          <cell r="M541" t="str">
            <v>INTS E ISR FID 3891-1</v>
          </cell>
          <cell r="N541">
            <v>150</v>
          </cell>
        </row>
        <row r="542">
          <cell r="B542">
            <v>46101001</v>
          </cell>
          <cell r="C542" t="str">
            <v>Intereses Percibidos</v>
          </cell>
          <cell r="D542">
            <v>-7.97</v>
          </cell>
          <cell r="E542" t="str">
            <v>Gasto Deducible / Ingreso Acumulable</v>
          </cell>
          <cell r="F542" t="str">
            <v>ACRES</v>
          </cell>
          <cell r="G542" t="str">
            <v>RFCAR</v>
          </cell>
          <cell r="H542">
            <v>241</v>
          </cell>
          <cell r="I542" t="str">
            <v>ARM</v>
          </cell>
          <cell r="J542">
            <v>40816</v>
          </cell>
          <cell r="K542" t="str">
            <v>2011/009</v>
          </cell>
          <cell r="L542" t="str">
            <v>INTERESES E ISR SEP SANTADER</v>
          </cell>
          <cell r="M542" t="str">
            <v>INTS E ISR SEP SANTANDER</v>
          </cell>
          <cell r="N542">
            <v>154</v>
          </cell>
        </row>
        <row r="543">
          <cell r="B543">
            <v>46101001</v>
          </cell>
          <cell r="C543" t="str">
            <v>Intereses Percibidos</v>
          </cell>
          <cell r="D543">
            <v>-0.21</v>
          </cell>
          <cell r="E543" t="str">
            <v>Gasto Deducible / Ingreso Acumulable</v>
          </cell>
          <cell r="F543" t="str">
            <v>ACRES</v>
          </cell>
          <cell r="G543" t="str">
            <v>RFCAR</v>
          </cell>
          <cell r="H543">
            <v>281</v>
          </cell>
          <cell r="I543" t="str">
            <v>ARM</v>
          </cell>
          <cell r="J543">
            <v>40817</v>
          </cell>
          <cell r="K543" t="str">
            <v>2011/010</v>
          </cell>
          <cell r="L543" t="str">
            <v>INTERESES E IS FIDEICOMISO</v>
          </cell>
          <cell r="M543" t="str">
            <v>INTS E ISR FIDEICOMISO</v>
          </cell>
          <cell r="N543">
            <v>2</v>
          </cell>
        </row>
        <row r="544">
          <cell r="B544">
            <v>46101001</v>
          </cell>
          <cell r="C544" t="str">
            <v>Intereses Percibidos</v>
          </cell>
          <cell r="D544">
            <v>-2445.86</v>
          </cell>
          <cell r="E544" t="str">
            <v>Gasto Deducible / Ingreso Acumulable</v>
          </cell>
          <cell r="F544" t="str">
            <v>ACRES</v>
          </cell>
          <cell r="G544" t="str">
            <v>RFCAR</v>
          </cell>
          <cell r="H544">
            <v>287</v>
          </cell>
          <cell r="I544" t="str">
            <v>YTP</v>
          </cell>
          <cell r="J544">
            <v>40819</v>
          </cell>
          <cell r="K544" t="str">
            <v>2011/010</v>
          </cell>
          <cell r="L544" t="str">
            <v>REGRESO INVERSION CAR</v>
          </cell>
          <cell r="M544" t="str">
            <v>3/10/2011</v>
          </cell>
          <cell r="N544">
            <v>92</v>
          </cell>
        </row>
        <row r="545">
          <cell r="B545">
            <v>46101001</v>
          </cell>
          <cell r="C545" t="str">
            <v>Intereses Percibidos</v>
          </cell>
          <cell r="D545">
            <v>-815.53</v>
          </cell>
          <cell r="E545" t="str">
            <v>Gasto Deducible / Ingreso Acumulable</v>
          </cell>
          <cell r="F545" t="str">
            <v>ACRES</v>
          </cell>
          <cell r="G545" t="str">
            <v>RFCAR</v>
          </cell>
          <cell r="H545">
            <v>287</v>
          </cell>
          <cell r="I545" t="str">
            <v>YTP</v>
          </cell>
          <cell r="J545">
            <v>40820</v>
          </cell>
          <cell r="K545" t="str">
            <v>2011/010</v>
          </cell>
          <cell r="L545" t="str">
            <v>REGRESO INVERSION CAR</v>
          </cell>
          <cell r="M545" t="str">
            <v>4/10/2011</v>
          </cell>
          <cell r="N545">
            <v>104</v>
          </cell>
        </row>
        <row r="546">
          <cell r="B546">
            <v>46101001</v>
          </cell>
          <cell r="C546" t="str">
            <v>Intereses Percibidos</v>
          </cell>
          <cell r="D546">
            <v>-808.44</v>
          </cell>
          <cell r="E546" t="str">
            <v>Gasto Deducible / Ingreso Acumulable</v>
          </cell>
          <cell r="F546" t="str">
            <v>ACRES</v>
          </cell>
          <cell r="G546" t="str">
            <v>RFCAR</v>
          </cell>
          <cell r="H546">
            <v>287</v>
          </cell>
          <cell r="I546" t="str">
            <v>YTP</v>
          </cell>
          <cell r="J546">
            <v>40821</v>
          </cell>
          <cell r="K546" t="str">
            <v>2011/010</v>
          </cell>
          <cell r="L546" t="str">
            <v>REGRESO INVERSION CAR</v>
          </cell>
          <cell r="M546" t="str">
            <v>5/10/2011</v>
          </cell>
          <cell r="N546">
            <v>110</v>
          </cell>
        </row>
        <row r="547">
          <cell r="B547">
            <v>46101001</v>
          </cell>
          <cell r="C547" t="str">
            <v>Intereses Percibidos</v>
          </cell>
          <cell r="D547">
            <v>-807.58</v>
          </cell>
          <cell r="E547" t="str">
            <v>Gasto Deducible / Ingreso Acumulable</v>
          </cell>
          <cell r="F547" t="str">
            <v>ACRES</v>
          </cell>
          <cell r="G547" t="str">
            <v>RFCAR</v>
          </cell>
          <cell r="H547">
            <v>287</v>
          </cell>
          <cell r="I547" t="str">
            <v>YTP</v>
          </cell>
          <cell r="J547">
            <v>40822</v>
          </cell>
          <cell r="K547" t="str">
            <v>2011/010</v>
          </cell>
          <cell r="L547" t="str">
            <v>REGRESO INVERSION CAR</v>
          </cell>
          <cell r="M547" t="str">
            <v>6/10/2011</v>
          </cell>
          <cell r="N547">
            <v>116</v>
          </cell>
        </row>
        <row r="548">
          <cell r="B548">
            <v>46101001</v>
          </cell>
          <cell r="C548" t="str">
            <v>Intereses Percibidos</v>
          </cell>
          <cell r="D548">
            <v>-807.66</v>
          </cell>
          <cell r="E548" t="str">
            <v>Gasto Deducible / Ingreso Acumulable</v>
          </cell>
          <cell r="F548" t="str">
            <v>ACRES</v>
          </cell>
          <cell r="G548" t="str">
            <v>RFCAR</v>
          </cell>
          <cell r="H548">
            <v>287</v>
          </cell>
          <cell r="I548" t="str">
            <v>YTP</v>
          </cell>
          <cell r="J548">
            <v>40823</v>
          </cell>
          <cell r="K548" t="str">
            <v>2011/010</v>
          </cell>
          <cell r="L548" t="str">
            <v>REGRESO INVERSION CAR</v>
          </cell>
          <cell r="M548" t="str">
            <v>7/10/2011</v>
          </cell>
          <cell r="N548">
            <v>122</v>
          </cell>
        </row>
        <row r="549">
          <cell r="B549">
            <v>46101001</v>
          </cell>
          <cell r="C549" t="str">
            <v>Intereses Percibidos</v>
          </cell>
          <cell r="D549">
            <v>-2394.88</v>
          </cell>
          <cell r="E549" t="str">
            <v>Gasto Deducible / Ingreso Acumulable</v>
          </cell>
          <cell r="F549" t="str">
            <v>ACRES</v>
          </cell>
          <cell r="G549" t="str">
            <v>RFCAR</v>
          </cell>
          <cell r="H549">
            <v>287</v>
          </cell>
          <cell r="I549" t="str">
            <v>YTP</v>
          </cell>
          <cell r="J549">
            <v>40826</v>
          </cell>
          <cell r="K549" t="str">
            <v>2011/010</v>
          </cell>
          <cell r="L549" t="str">
            <v>REGRESO INVERSION CAR</v>
          </cell>
          <cell r="M549" t="str">
            <v>10/10/2011</v>
          </cell>
          <cell r="N549">
            <v>2</v>
          </cell>
        </row>
        <row r="550">
          <cell r="B550">
            <v>46101001</v>
          </cell>
          <cell r="C550" t="str">
            <v>Intereses Percibidos</v>
          </cell>
          <cell r="D550">
            <v>-798.54</v>
          </cell>
          <cell r="E550" t="str">
            <v>Gasto Deducible / Ingreso Acumulable</v>
          </cell>
          <cell r="F550" t="str">
            <v>ACRES</v>
          </cell>
          <cell r="G550" t="str">
            <v>RFCAR</v>
          </cell>
          <cell r="H550">
            <v>287</v>
          </cell>
          <cell r="I550" t="str">
            <v>YTP</v>
          </cell>
          <cell r="J550">
            <v>40827</v>
          </cell>
          <cell r="K550" t="str">
            <v>2011/010</v>
          </cell>
          <cell r="L550" t="str">
            <v>REGRESO INVERSION CAR</v>
          </cell>
          <cell r="M550" t="str">
            <v>11/10/2011</v>
          </cell>
          <cell r="N550">
            <v>8</v>
          </cell>
        </row>
        <row r="551">
          <cell r="B551">
            <v>46101001</v>
          </cell>
          <cell r="C551" t="str">
            <v>Intereses Percibidos</v>
          </cell>
          <cell r="D551">
            <v>-798.62</v>
          </cell>
          <cell r="E551" t="str">
            <v>Gasto Deducible / Ingreso Acumulable</v>
          </cell>
          <cell r="F551" t="str">
            <v>ACRES</v>
          </cell>
          <cell r="G551" t="str">
            <v>RFCAR</v>
          </cell>
          <cell r="H551">
            <v>287</v>
          </cell>
          <cell r="I551" t="str">
            <v>YTP</v>
          </cell>
          <cell r="J551">
            <v>40828</v>
          </cell>
          <cell r="K551" t="str">
            <v>2011/010</v>
          </cell>
          <cell r="L551" t="str">
            <v>REGRESO INVERSION CAR</v>
          </cell>
          <cell r="M551" t="str">
            <v>12/10/2011</v>
          </cell>
          <cell r="N551">
            <v>14</v>
          </cell>
        </row>
        <row r="552">
          <cell r="B552">
            <v>46101001</v>
          </cell>
          <cell r="C552" t="str">
            <v>Intereses Percibidos</v>
          </cell>
          <cell r="D552">
            <v>-798.7</v>
          </cell>
          <cell r="E552" t="str">
            <v>Gasto Deducible / Ingreso Acumulable</v>
          </cell>
          <cell r="F552" t="str">
            <v>ACRES</v>
          </cell>
          <cell r="G552" t="str">
            <v>RFCAR</v>
          </cell>
          <cell r="H552">
            <v>287</v>
          </cell>
          <cell r="I552" t="str">
            <v>YTP</v>
          </cell>
          <cell r="J552">
            <v>40829</v>
          </cell>
          <cell r="K552" t="str">
            <v>2011/010</v>
          </cell>
          <cell r="L552" t="str">
            <v>REGRESO INVERSION CAR</v>
          </cell>
          <cell r="M552" t="str">
            <v>13/10/2011</v>
          </cell>
          <cell r="N552">
            <v>20</v>
          </cell>
        </row>
        <row r="553">
          <cell r="B553">
            <v>46101001</v>
          </cell>
          <cell r="C553" t="str">
            <v>Intereses Percibidos</v>
          </cell>
          <cell r="D553">
            <v>-798.78</v>
          </cell>
          <cell r="E553" t="str">
            <v>Gasto Deducible / Ingreso Acumulable</v>
          </cell>
          <cell r="F553" t="str">
            <v>ACRES</v>
          </cell>
          <cell r="G553" t="str">
            <v>RFCAR</v>
          </cell>
          <cell r="H553">
            <v>287</v>
          </cell>
          <cell r="I553" t="str">
            <v>YTP</v>
          </cell>
          <cell r="J553">
            <v>40830</v>
          </cell>
          <cell r="K553" t="str">
            <v>2011/010</v>
          </cell>
          <cell r="L553" t="str">
            <v>REGRESO INVERSION CAR</v>
          </cell>
          <cell r="M553" t="str">
            <v>14/10/2011</v>
          </cell>
          <cell r="N553">
            <v>26</v>
          </cell>
        </row>
        <row r="554">
          <cell r="B554">
            <v>46101001</v>
          </cell>
          <cell r="C554" t="str">
            <v>Intereses Percibidos</v>
          </cell>
          <cell r="D554">
            <v>-2396.58</v>
          </cell>
          <cell r="E554" t="str">
            <v>Gasto Deducible / Ingreso Acumulable</v>
          </cell>
          <cell r="F554" t="str">
            <v>ACRES</v>
          </cell>
          <cell r="G554" t="str">
            <v>RFCAR</v>
          </cell>
          <cell r="H554">
            <v>287</v>
          </cell>
          <cell r="I554" t="str">
            <v>YTP</v>
          </cell>
          <cell r="J554">
            <v>40833</v>
          </cell>
          <cell r="K554" t="str">
            <v>2011/010</v>
          </cell>
          <cell r="L554" t="str">
            <v>REGRESO INVERSION CAR</v>
          </cell>
          <cell r="M554" t="str">
            <v>17/10/2011</v>
          </cell>
          <cell r="N554">
            <v>32</v>
          </cell>
        </row>
        <row r="555">
          <cell r="B555">
            <v>46101001</v>
          </cell>
          <cell r="C555" t="str">
            <v>Intereses Percibidos</v>
          </cell>
          <cell r="D555">
            <v>-791.68</v>
          </cell>
          <cell r="E555" t="str">
            <v>Gasto Deducible / Ingreso Acumulable</v>
          </cell>
          <cell r="F555" t="str">
            <v>ACRES</v>
          </cell>
          <cell r="G555" t="str">
            <v>RFCAR</v>
          </cell>
          <cell r="H555">
            <v>287</v>
          </cell>
          <cell r="I555" t="str">
            <v>YTP</v>
          </cell>
          <cell r="J555">
            <v>40834</v>
          </cell>
          <cell r="K555" t="str">
            <v>2011/010</v>
          </cell>
          <cell r="L555" t="str">
            <v>REGRESO INVERSION CAR</v>
          </cell>
          <cell r="M555" t="str">
            <v>18/10/2011</v>
          </cell>
          <cell r="N555">
            <v>38</v>
          </cell>
        </row>
        <row r="556">
          <cell r="B556">
            <v>46101001</v>
          </cell>
          <cell r="C556" t="str">
            <v>Intereses Percibidos</v>
          </cell>
          <cell r="D556">
            <v>-791.68</v>
          </cell>
          <cell r="E556" t="str">
            <v>Gasto Deducible / Ingreso Acumulable</v>
          </cell>
          <cell r="F556" t="str">
            <v>ACRES</v>
          </cell>
          <cell r="G556" t="str">
            <v>RFCAR</v>
          </cell>
          <cell r="H556">
            <v>287</v>
          </cell>
          <cell r="I556" t="str">
            <v>YTP</v>
          </cell>
          <cell r="J556">
            <v>40835</v>
          </cell>
          <cell r="K556" t="str">
            <v>2011/010</v>
          </cell>
          <cell r="L556" t="str">
            <v>REGRESO INVERSION CAR</v>
          </cell>
          <cell r="M556" t="str">
            <v>19/10/2011</v>
          </cell>
          <cell r="N556">
            <v>44</v>
          </cell>
        </row>
        <row r="557">
          <cell r="B557">
            <v>46101001</v>
          </cell>
          <cell r="C557" t="str">
            <v>Intereses Percibidos</v>
          </cell>
          <cell r="D557">
            <v>-791.84</v>
          </cell>
          <cell r="E557" t="str">
            <v>Gasto Deducible / Ingreso Acumulable</v>
          </cell>
          <cell r="F557" t="str">
            <v>ACRES</v>
          </cell>
          <cell r="G557" t="str">
            <v>RFCAR</v>
          </cell>
          <cell r="H557">
            <v>287</v>
          </cell>
          <cell r="I557" t="str">
            <v>YTP</v>
          </cell>
          <cell r="J557">
            <v>40836</v>
          </cell>
          <cell r="K557" t="str">
            <v>2011/010</v>
          </cell>
          <cell r="L557" t="str">
            <v>REGRESO INVERSION CAR</v>
          </cell>
          <cell r="M557" t="str">
            <v>20/10/2011</v>
          </cell>
          <cell r="N557">
            <v>50</v>
          </cell>
        </row>
        <row r="558">
          <cell r="B558">
            <v>46101001</v>
          </cell>
          <cell r="C558" t="str">
            <v>Intereses Percibidos</v>
          </cell>
          <cell r="D558">
            <v>-791.92</v>
          </cell>
          <cell r="E558" t="str">
            <v>Gasto Deducible / Ingreso Acumulable</v>
          </cell>
          <cell r="F558" t="str">
            <v>ACRES</v>
          </cell>
          <cell r="G558" t="str">
            <v>RFCAR</v>
          </cell>
          <cell r="H558">
            <v>287</v>
          </cell>
          <cell r="I558" t="str">
            <v>YTP</v>
          </cell>
          <cell r="J558">
            <v>40837</v>
          </cell>
          <cell r="K558" t="str">
            <v>2011/010</v>
          </cell>
          <cell r="L558" t="str">
            <v>REGRESO INVERSION CAR</v>
          </cell>
          <cell r="M558" t="str">
            <v>21/10/2011</v>
          </cell>
          <cell r="N558">
            <v>56</v>
          </cell>
        </row>
        <row r="559">
          <cell r="B559">
            <v>46101001</v>
          </cell>
          <cell r="C559" t="str">
            <v>Intereses Percibidos</v>
          </cell>
          <cell r="D559">
            <v>-2376.0100000000002</v>
          </cell>
          <cell r="E559" t="str">
            <v>Gasto Deducible / Ingreso Acumulable</v>
          </cell>
          <cell r="F559" t="str">
            <v>ACRES</v>
          </cell>
          <cell r="G559" t="str">
            <v>RFCAR</v>
          </cell>
          <cell r="H559">
            <v>287</v>
          </cell>
          <cell r="I559" t="str">
            <v>YTP</v>
          </cell>
          <cell r="J559">
            <v>40840</v>
          </cell>
          <cell r="K559" t="str">
            <v>2011/010</v>
          </cell>
          <cell r="L559" t="str">
            <v>REGRESO INVERSION CAR</v>
          </cell>
          <cell r="M559" t="str">
            <v>24/10/2011</v>
          </cell>
          <cell r="N559">
            <v>62</v>
          </cell>
        </row>
        <row r="560">
          <cell r="B560">
            <v>46101001</v>
          </cell>
          <cell r="C560" t="str">
            <v>Intereses Percibidos</v>
          </cell>
          <cell r="D560">
            <v>-672.26</v>
          </cell>
          <cell r="E560" t="str">
            <v>Gasto Deducible / Ingreso Acumulable</v>
          </cell>
          <cell r="F560" t="str">
            <v>ACRES</v>
          </cell>
          <cell r="G560" t="str">
            <v>RFCAR</v>
          </cell>
          <cell r="H560">
            <v>287</v>
          </cell>
          <cell r="I560" t="str">
            <v>YTP</v>
          </cell>
          <cell r="J560">
            <v>40841</v>
          </cell>
          <cell r="K560" t="str">
            <v>2011/010</v>
          </cell>
          <cell r="L560" t="str">
            <v>REGRESO INVERSION CAR</v>
          </cell>
          <cell r="M560" t="str">
            <v>25/10/2011</v>
          </cell>
          <cell r="N560">
            <v>68</v>
          </cell>
        </row>
        <row r="561">
          <cell r="B561">
            <v>46101001</v>
          </cell>
          <cell r="C561" t="str">
            <v>Intereses Percibidos</v>
          </cell>
          <cell r="D561">
            <v>-670</v>
          </cell>
          <cell r="E561" t="str">
            <v>Gasto Deducible / Ingreso Acumulable</v>
          </cell>
          <cell r="F561" t="str">
            <v>ACRES</v>
          </cell>
          <cell r="G561" t="str">
            <v>RFCAR</v>
          </cell>
          <cell r="H561">
            <v>287</v>
          </cell>
          <cell r="I561" t="str">
            <v>YTP</v>
          </cell>
          <cell r="J561">
            <v>40842</v>
          </cell>
          <cell r="K561" t="str">
            <v>2011/010</v>
          </cell>
          <cell r="L561" t="str">
            <v>REGRESO INVERSION CAR</v>
          </cell>
          <cell r="M561" t="str">
            <v>26/10/2011</v>
          </cell>
          <cell r="N561">
            <v>74</v>
          </cell>
        </row>
        <row r="562">
          <cell r="B562">
            <v>46101001</v>
          </cell>
          <cell r="C562" t="str">
            <v>Intereses Percibidos</v>
          </cell>
          <cell r="D562">
            <v>-670.07</v>
          </cell>
          <cell r="E562" t="str">
            <v>Gasto Deducible / Ingreso Acumulable</v>
          </cell>
          <cell r="F562" t="str">
            <v>ACRES</v>
          </cell>
          <cell r="G562" t="str">
            <v>RFCAR</v>
          </cell>
          <cell r="H562">
            <v>287</v>
          </cell>
          <cell r="I562" t="str">
            <v>YTP</v>
          </cell>
          <cell r="J562">
            <v>40843</v>
          </cell>
          <cell r="K562" t="str">
            <v>2011/010</v>
          </cell>
          <cell r="L562" t="str">
            <v>REGRESO INVERSION CAR</v>
          </cell>
          <cell r="M562" t="str">
            <v>27/10/2011</v>
          </cell>
          <cell r="N562">
            <v>80</v>
          </cell>
        </row>
        <row r="563">
          <cell r="B563">
            <v>46101001</v>
          </cell>
          <cell r="C563" t="str">
            <v>Intereses Percibidos</v>
          </cell>
          <cell r="D563">
            <v>-643.13</v>
          </cell>
          <cell r="E563" t="str">
            <v>Gasto Deducible / Ingreso Acumulable</v>
          </cell>
          <cell r="F563" t="str">
            <v>ACRES</v>
          </cell>
          <cell r="G563" t="str">
            <v>RFCAR</v>
          </cell>
          <cell r="H563">
            <v>287</v>
          </cell>
          <cell r="I563" t="str">
            <v>YTP</v>
          </cell>
          <cell r="J563">
            <v>40844</v>
          </cell>
          <cell r="K563" t="str">
            <v>2011/010</v>
          </cell>
          <cell r="L563" t="str">
            <v>REGRESO INVERSION CAR</v>
          </cell>
          <cell r="M563" t="str">
            <v>28/10/2011</v>
          </cell>
          <cell r="N563">
            <v>86</v>
          </cell>
        </row>
        <row r="564">
          <cell r="B564">
            <v>46101001</v>
          </cell>
          <cell r="C564" t="str">
            <v>Intereses Percibidos</v>
          </cell>
          <cell r="D564">
            <v>-1929.59</v>
          </cell>
          <cell r="E564" t="str">
            <v>Gasto Deducible / Ingreso Acumulable</v>
          </cell>
          <cell r="F564" t="str">
            <v>ACRES</v>
          </cell>
          <cell r="G564" t="str">
            <v>RFCAR</v>
          </cell>
          <cell r="H564">
            <v>287</v>
          </cell>
          <cell r="I564" t="str">
            <v>YTP</v>
          </cell>
          <cell r="J564">
            <v>40847</v>
          </cell>
          <cell r="K564" t="str">
            <v>2011/010</v>
          </cell>
          <cell r="L564" t="str">
            <v>REGRESO INVERSION CAR</v>
          </cell>
          <cell r="M564" t="str">
            <v>31/10/2011</v>
          </cell>
          <cell r="N564">
            <v>98</v>
          </cell>
        </row>
        <row r="565">
          <cell r="B565">
            <v>46101001</v>
          </cell>
          <cell r="C565" t="str">
            <v>Intereses Percibidos</v>
          </cell>
          <cell r="D565">
            <v>-8.61</v>
          </cell>
          <cell r="E565" t="str">
            <v>Gasto Deducible / Ingreso Acumulable</v>
          </cell>
          <cell r="F565" t="str">
            <v>ACRES</v>
          </cell>
          <cell r="G565" t="str">
            <v>RFCAR</v>
          </cell>
          <cell r="H565">
            <v>298</v>
          </cell>
          <cell r="I565" t="str">
            <v>ARM</v>
          </cell>
          <cell r="J565">
            <v>40847</v>
          </cell>
          <cell r="K565" t="str">
            <v>2011/010</v>
          </cell>
          <cell r="L565" t="str">
            <v>INTERESES E ISR SANTANDER OCT 11</v>
          </cell>
          <cell r="M565" t="str">
            <v>INTS E ISR SANTANDER OCT 11</v>
          </cell>
          <cell r="N565">
            <v>2</v>
          </cell>
        </row>
        <row r="566">
          <cell r="B566">
            <v>46101001</v>
          </cell>
          <cell r="C566" t="str">
            <v>Intereses Percibidos</v>
          </cell>
          <cell r="D566">
            <v>-3072.6</v>
          </cell>
          <cell r="E566" t="str">
            <v>Gasto Deducible / Ingreso Acumulable</v>
          </cell>
          <cell r="F566" t="str">
            <v>ACRES</v>
          </cell>
          <cell r="G566" t="str">
            <v>RFCAR</v>
          </cell>
          <cell r="H566">
            <v>319</v>
          </cell>
          <cell r="I566" t="str">
            <v>YTP</v>
          </cell>
          <cell r="J566">
            <v>40848</v>
          </cell>
          <cell r="K566" t="str">
            <v>2011/011</v>
          </cell>
          <cell r="L566" t="str">
            <v>REGRESO INVERSION CAR</v>
          </cell>
          <cell r="M566" t="str">
            <v>1/11/2011</v>
          </cell>
          <cell r="N566">
            <v>2</v>
          </cell>
        </row>
        <row r="567">
          <cell r="B567">
            <v>46101001</v>
          </cell>
          <cell r="C567" t="str">
            <v>Intereses Percibidos</v>
          </cell>
          <cell r="D567">
            <v>-18.57</v>
          </cell>
          <cell r="E567" t="str">
            <v>Gasto Deducible / Ingreso Acumulable</v>
          </cell>
          <cell r="F567" t="str">
            <v>ACRES</v>
          </cell>
          <cell r="G567" t="str">
            <v>RFCAR</v>
          </cell>
          <cell r="H567">
            <v>345</v>
          </cell>
          <cell r="I567" t="str">
            <v>ARM</v>
          </cell>
          <cell r="J567">
            <v>40848</v>
          </cell>
          <cell r="K567" t="str">
            <v>2011/011</v>
          </cell>
          <cell r="L567" t="str">
            <v>INTERESES E ISR DEL MES</v>
          </cell>
          <cell r="M567" t="str">
            <v>INTERESES E ISR DEL MES</v>
          </cell>
          <cell r="N567">
            <v>2</v>
          </cell>
        </row>
        <row r="568">
          <cell r="B568">
            <v>46101001</v>
          </cell>
          <cell r="C568" t="str">
            <v>Intereses Percibidos</v>
          </cell>
          <cell r="D568">
            <v>-30121.14</v>
          </cell>
          <cell r="E568" t="str">
            <v>Gasto Deducible / Ingreso Acumulable</v>
          </cell>
          <cell r="F568" t="str">
            <v>ACRES</v>
          </cell>
          <cell r="G568" t="str">
            <v>RFCAR</v>
          </cell>
          <cell r="H568">
            <v>347</v>
          </cell>
          <cell r="I568" t="str">
            <v>ARM</v>
          </cell>
          <cell r="J568">
            <v>40848</v>
          </cell>
          <cell r="K568" t="str">
            <v>2011/011</v>
          </cell>
          <cell r="L568" t="str">
            <v>INTERESES E ISR FID 2032-1</v>
          </cell>
          <cell r="M568" t="str">
            <v>INTS E ISR FID 2032-1</v>
          </cell>
          <cell r="N568">
            <v>2</v>
          </cell>
        </row>
        <row r="569">
          <cell r="B569">
            <v>46101001</v>
          </cell>
          <cell r="C569" t="str">
            <v>Intereses Percibidos</v>
          </cell>
          <cell r="D569">
            <v>-18664.689999999999</v>
          </cell>
          <cell r="E569" t="str">
            <v>Gasto Deducible / Ingreso Acumulable</v>
          </cell>
          <cell r="F569" t="str">
            <v>ACRES</v>
          </cell>
          <cell r="G569" t="str">
            <v>RFCAR</v>
          </cell>
          <cell r="H569">
            <v>348</v>
          </cell>
          <cell r="I569" t="str">
            <v>ARM</v>
          </cell>
          <cell r="J569">
            <v>40848</v>
          </cell>
          <cell r="K569" t="str">
            <v>2011/011</v>
          </cell>
          <cell r="L569" t="str">
            <v>INTERESES E ISR FID 2170-9</v>
          </cell>
          <cell r="M569" t="str">
            <v>INTS E ISR FID 2170-9</v>
          </cell>
          <cell r="N569">
            <v>2</v>
          </cell>
        </row>
        <row r="570">
          <cell r="B570">
            <v>46101001</v>
          </cell>
          <cell r="C570" t="str">
            <v>Intereses Percibidos</v>
          </cell>
          <cell r="D570">
            <v>-264.92</v>
          </cell>
          <cell r="E570" t="str">
            <v>Gasto Deducible / Ingreso Acumulable</v>
          </cell>
          <cell r="F570" t="str">
            <v>ACRES</v>
          </cell>
          <cell r="G570" t="str">
            <v>RFCAR</v>
          </cell>
          <cell r="H570">
            <v>349</v>
          </cell>
          <cell r="I570" t="str">
            <v>ARM</v>
          </cell>
          <cell r="J570">
            <v>40848</v>
          </cell>
          <cell r="K570" t="str">
            <v>2011/011</v>
          </cell>
          <cell r="L570" t="str">
            <v>INTERESES E ISR FID 3888-1</v>
          </cell>
          <cell r="M570" t="str">
            <v>INTS E ISR FID 3888-1</v>
          </cell>
          <cell r="N570">
            <v>2</v>
          </cell>
        </row>
        <row r="571">
          <cell r="B571">
            <v>46101001</v>
          </cell>
          <cell r="C571" t="str">
            <v>Intereses Percibidos</v>
          </cell>
          <cell r="D571">
            <v>-32293.66</v>
          </cell>
          <cell r="E571" t="str">
            <v>Gasto Deducible / Ingreso Acumulable</v>
          </cell>
          <cell r="F571" t="str">
            <v>ACRES</v>
          </cell>
          <cell r="G571" t="str">
            <v>RFCAR</v>
          </cell>
          <cell r="H571">
            <v>350</v>
          </cell>
          <cell r="I571" t="str">
            <v>ARM</v>
          </cell>
          <cell r="J571">
            <v>40848</v>
          </cell>
          <cell r="K571" t="str">
            <v>2011/011</v>
          </cell>
          <cell r="L571" t="str">
            <v>INTERESES E ISR FID 3889-1</v>
          </cell>
          <cell r="M571" t="str">
            <v>INTS E ISR FID 3889-1</v>
          </cell>
          <cell r="N571">
            <v>2</v>
          </cell>
        </row>
        <row r="572">
          <cell r="B572">
            <v>46101001</v>
          </cell>
          <cell r="C572" t="str">
            <v>Intereses Percibidos</v>
          </cell>
          <cell r="D572">
            <v>-734.37</v>
          </cell>
          <cell r="E572" t="str">
            <v>Gasto Deducible / Ingreso Acumulable</v>
          </cell>
          <cell r="F572" t="str">
            <v>ACRES</v>
          </cell>
          <cell r="G572" t="str">
            <v>RFCAR</v>
          </cell>
          <cell r="H572">
            <v>351</v>
          </cell>
          <cell r="I572" t="str">
            <v>ARM</v>
          </cell>
          <cell r="J572">
            <v>40848</v>
          </cell>
          <cell r="K572" t="str">
            <v>2011/011</v>
          </cell>
          <cell r="L572" t="str">
            <v>INTERESES E ISR FID 3891-1</v>
          </cell>
          <cell r="M572" t="str">
            <v>INTS E ISR FID 3891-1</v>
          </cell>
          <cell r="N572">
            <v>2</v>
          </cell>
        </row>
        <row r="573">
          <cell r="B573">
            <v>46101001</v>
          </cell>
          <cell r="C573" t="str">
            <v>Intereses Percibidos</v>
          </cell>
          <cell r="D573">
            <v>-125608.77</v>
          </cell>
          <cell r="E573" t="str">
            <v>Gasto Deducible / Ingreso Acumulable</v>
          </cell>
          <cell r="F573" t="str">
            <v>ACRES</v>
          </cell>
          <cell r="G573" t="str">
            <v>RFCAR</v>
          </cell>
          <cell r="H573">
            <v>352</v>
          </cell>
          <cell r="I573" t="str">
            <v>ARM</v>
          </cell>
          <cell r="J573">
            <v>40848</v>
          </cell>
          <cell r="K573" t="str">
            <v>2011/011</v>
          </cell>
          <cell r="L573" t="str">
            <v>INTERESES E ISR FID 4631-1</v>
          </cell>
          <cell r="M573" t="str">
            <v>INTS E ISR FID 4631-1</v>
          </cell>
          <cell r="N573">
            <v>2</v>
          </cell>
        </row>
        <row r="574">
          <cell r="B574">
            <v>46101001</v>
          </cell>
          <cell r="C574" t="str">
            <v>Intereses Percibidos</v>
          </cell>
          <cell r="D574">
            <v>-6145.82</v>
          </cell>
          <cell r="E574" t="str">
            <v>Gasto Deducible / Ingreso Acumulable</v>
          </cell>
          <cell r="F574" t="str">
            <v>ACRES</v>
          </cell>
          <cell r="G574" t="str">
            <v>RFCAR</v>
          </cell>
          <cell r="H574">
            <v>319</v>
          </cell>
          <cell r="I574" t="str">
            <v>YTP</v>
          </cell>
          <cell r="J574">
            <v>40850</v>
          </cell>
          <cell r="K574" t="str">
            <v>2011/011</v>
          </cell>
          <cell r="L574" t="str">
            <v>REGRESO INVERSION CAR</v>
          </cell>
          <cell r="M574" t="str">
            <v>3/11/2011</v>
          </cell>
          <cell r="N574">
            <v>44</v>
          </cell>
        </row>
        <row r="575">
          <cell r="B575">
            <v>46101001</v>
          </cell>
          <cell r="C575" t="str">
            <v>Intereses Percibidos</v>
          </cell>
          <cell r="D575">
            <v>-3073.54</v>
          </cell>
          <cell r="E575" t="str">
            <v>Gasto Deducible / Ingreso Acumulable</v>
          </cell>
          <cell r="F575" t="str">
            <v>ACRES</v>
          </cell>
          <cell r="G575" t="str">
            <v>RFCAR</v>
          </cell>
          <cell r="H575">
            <v>319</v>
          </cell>
          <cell r="I575" t="str">
            <v>YTP</v>
          </cell>
          <cell r="J575">
            <v>40851</v>
          </cell>
          <cell r="K575" t="str">
            <v>2011/011</v>
          </cell>
          <cell r="L575" t="str">
            <v>REGRESO INVERSION CAR</v>
          </cell>
          <cell r="M575" t="str">
            <v>4/11/2011</v>
          </cell>
          <cell r="N575">
            <v>50</v>
          </cell>
        </row>
        <row r="576">
          <cell r="B576">
            <v>46101001</v>
          </cell>
          <cell r="C576" t="str">
            <v>Intereses Percibidos</v>
          </cell>
          <cell r="D576">
            <v>-9221.5499999999993</v>
          </cell>
          <cell r="E576" t="str">
            <v>Gasto Deducible / Ingreso Acumulable</v>
          </cell>
          <cell r="F576" t="str">
            <v>ACRES</v>
          </cell>
          <cell r="G576" t="str">
            <v>RFCAR</v>
          </cell>
          <cell r="H576">
            <v>319</v>
          </cell>
          <cell r="I576" t="str">
            <v>YTP</v>
          </cell>
          <cell r="J576">
            <v>40854</v>
          </cell>
          <cell r="K576" t="str">
            <v>2011/011</v>
          </cell>
          <cell r="L576" t="str">
            <v>REGRESO INVERSION CAR</v>
          </cell>
          <cell r="M576" t="str">
            <v>7/11/2011</v>
          </cell>
          <cell r="N576">
            <v>56</v>
          </cell>
        </row>
        <row r="577">
          <cell r="B577">
            <v>46101001</v>
          </cell>
          <cell r="C577" t="str">
            <v>Intereses Percibidos</v>
          </cell>
          <cell r="D577">
            <v>-3074.79</v>
          </cell>
          <cell r="E577" t="str">
            <v>Gasto Deducible / Ingreso Acumulable</v>
          </cell>
          <cell r="F577" t="str">
            <v>ACRES</v>
          </cell>
          <cell r="G577" t="str">
            <v>RFCAR</v>
          </cell>
          <cell r="H577">
            <v>319</v>
          </cell>
          <cell r="I577" t="str">
            <v>YTP</v>
          </cell>
          <cell r="J577">
            <v>40855</v>
          </cell>
          <cell r="K577" t="str">
            <v>2011/011</v>
          </cell>
          <cell r="L577" t="str">
            <v>REGRESO INVERSION CAR</v>
          </cell>
          <cell r="M577" t="str">
            <v>8/11/2011</v>
          </cell>
          <cell r="N577">
            <v>62</v>
          </cell>
        </row>
        <row r="578">
          <cell r="B578">
            <v>46101001</v>
          </cell>
          <cell r="C578" t="str">
            <v>Intereses Percibidos</v>
          </cell>
          <cell r="D578">
            <v>-3075.1</v>
          </cell>
          <cell r="E578" t="str">
            <v>Gasto Deducible / Ingreso Acumulable</v>
          </cell>
          <cell r="F578" t="str">
            <v>ACRES</v>
          </cell>
          <cell r="G578" t="str">
            <v>RFCAR</v>
          </cell>
          <cell r="H578">
            <v>319</v>
          </cell>
          <cell r="I578" t="str">
            <v>YTP</v>
          </cell>
          <cell r="J578">
            <v>40856</v>
          </cell>
          <cell r="K578" t="str">
            <v>2011/011</v>
          </cell>
          <cell r="L578" t="str">
            <v>REGRESO INVERSION CAR</v>
          </cell>
          <cell r="M578" t="str">
            <v>9/11/2011</v>
          </cell>
          <cell r="N578">
            <v>68</v>
          </cell>
        </row>
        <row r="579">
          <cell r="B579">
            <v>46101001</v>
          </cell>
          <cell r="C579" t="str">
            <v>Intereses Percibidos</v>
          </cell>
          <cell r="D579">
            <v>-3075.41</v>
          </cell>
          <cell r="E579" t="str">
            <v>Gasto Deducible / Ingreso Acumulable</v>
          </cell>
          <cell r="F579" t="str">
            <v>ACRES</v>
          </cell>
          <cell r="G579" t="str">
            <v>RFCAR</v>
          </cell>
          <cell r="H579">
            <v>319</v>
          </cell>
          <cell r="I579" t="str">
            <v>YTP</v>
          </cell>
          <cell r="J579">
            <v>40857</v>
          </cell>
          <cell r="K579" t="str">
            <v>2011/011</v>
          </cell>
          <cell r="L579" t="str">
            <v>REGRESO INVERSION CAR</v>
          </cell>
          <cell r="M579" t="str">
            <v>10/11/2011</v>
          </cell>
          <cell r="N579">
            <v>8</v>
          </cell>
        </row>
        <row r="580">
          <cell r="B580">
            <v>46101001</v>
          </cell>
          <cell r="C580" t="str">
            <v>Intereses Percibidos</v>
          </cell>
          <cell r="D580">
            <v>-3075.72</v>
          </cell>
          <cell r="E580" t="str">
            <v>Gasto Deducible / Ingreso Acumulable</v>
          </cell>
          <cell r="F580" t="str">
            <v>ACRES</v>
          </cell>
          <cell r="G580" t="str">
            <v>RFCAR</v>
          </cell>
          <cell r="H580">
            <v>319</v>
          </cell>
          <cell r="I580" t="str">
            <v>YTP</v>
          </cell>
          <cell r="J580">
            <v>40858</v>
          </cell>
          <cell r="K580" t="str">
            <v>2011/011</v>
          </cell>
          <cell r="L580" t="str">
            <v>REGRESO INVERSION CAR</v>
          </cell>
          <cell r="M580" t="str">
            <v>11/11/2011</v>
          </cell>
          <cell r="N580">
            <v>14</v>
          </cell>
        </row>
        <row r="581">
          <cell r="B581">
            <v>46101001</v>
          </cell>
          <cell r="C581" t="str">
            <v>Intereses Percibidos</v>
          </cell>
          <cell r="D581">
            <v>-9228.11</v>
          </cell>
          <cell r="E581" t="str">
            <v>Gasto Deducible / Ingreso Acumulable</v>
          </cell>
          <cell r="F581" t="str">
            <v>ACRES</v>
          </cell>
          <cell r="G581" t="str">
            <v>RFCAR</v>
          </cell>
          <cell r="H581">
            <v>319</v>
          </cell>
          <cell r="I581" t="str">
            <v>YTP</v>
          </cell>
          <cell r="J581">
            <v>40861</v>
          </cell>
          <cell r="K581" t="str">
            <v>2011/011</v>
          </cell>
          <cell r="L581" t="str">
            <v>REGRESO INVERSION CAR</v>
          </cell>
          <cell r="M581" t="str">
            <v>14/11/2011</v>
          </cell>
          <cell r="N581">
            <v>20</v>
          </cell>
        </row>
        <row r="582">
          <cell r="B582">
            <v>46101001</v>
          </cell>
          <cell r="C582" t="str">
            <v>Intereses Percibidos</v>
          </cell>
          <cell r="D582">
            <v>-3057.8</v>
          </cell>
          <cell r="E582" t="str">
            <v>Gasto Deducible / Ingreso Acumulable</v>
          </cell>
          <cell r="F582" t="str">
            <v>ACRES</v>
          </cell>
          <cell r="G582" t="str">
            <v>RFCAR</v>
          </cell>
          <cell r="H582">
            <v>319</v>
          </cell>
          <cell r="I582" t="str">
            <v>YTP</v>
          </cell>
          <cell r="J582">
            <v>40862</v>
          </cell>
          <cell r="K582" t="str">
            <v>2011/011</v>
          </cell>
          <cell r="L582" t="str">
            <v>REGRESO INVERSION CAR</v>
          </cell>
          <cell r="M582" t="str">
            <v>15/11/2011</v>
          </cell>
          <cell r="N582">
            <v>26</v>
          </cell>
        </row>
        <row r="583">
          <cell r="B583">
            <v>46101001</v>
          </cell>
          <cell r="C583" t="str">
            <v>Intereses Percibidos</v>
          </cell>
          <cell r="D583">
            <v>-3057.8</v>
          </cell>
          <cell r="E583" t="str">
            <v>Gasto Deducible / Ingreso Acumulable</v>
          </cell>
          <cell r="F583" t="str">
            <v>ACRES</v>
          </cell>
          <cell r="G583" t="str">
            <v>RFCAR</v>
          </cell>
          <cell r="H583">
            <v>319</v>
          </cell>
          <cell r="I583" t="str">
            <v>YTP</v>
          </cell>
          <cell r="J583">
            <v>40863</v>
          </cell>
          <cell r="K583" t="str">
            <v>2011/011</v>
          </cell>
          <cell r="L583" t="str">
            <v>REGRESO INVERSION CAR</v>
          </cell>
          <cell r="M583" t="str">
            <v>16/11/2011</v>
          </cell>
          <cell r="N583">
            <v>32</v>
          </cell>
        </row>
        <row r="584">
          <cell r="B584">
            <v>46101001</v>
          </cell>
          <cell r="C584" t="str">
            <v>Intereses Percibidos</v>
          </cell>
          <cell r="D584">
            <v>-3045.76</v>
          </cell>
          <cell r="E584" t="str">
            <v>Gasto Deducible / Ingreso Acumulable</v>
          </cell>
          <cell r="F584" t="str">
            <v>ACRES</v>
          </cell>
          <cell r="G584" t="str">
            <v>RFCAR</v>
          </cell>
          <cell r="H584">
            <v>319</v>
          </cell>
          <cell r="I584" t="str">
            <v>YTP</v>
          </cell>
          <cell r="J584">
            <v>40865</v>
          </cell>
          <cell r="K584" t="str">
            <v>2011/011</v>
          </cell>
          <cell r="L584" t="str">
            <v>REGRESO INVERSION CAR</v>
          </cell>
          <cell r="M584" t="str">
            <v>18/11/2011</v>
          </cell>
          <cell r="N584">
            <v>38</v>
          </cell>
        </row>
        <row r="585">
          <cell r="B585">
            <v>46101001</v>
          </cell>
          <cell r="C585" t="str">
            <v>Intereses Percibidos</v>
          </cell>
          <cell r="D585">
            <v>-12184.26</v>
          </cell>
          <cell r="E585" t="str">
            <v>Gasto Deducible / Ingreso Acumulable</v>
          </cell>
          <cell r="F585" t="str">
            <v>ACRES</v>
          </cell>
          <cell r="G585" t="str">
            <v>RFCAR</v>
          </cell>
          <cell r="H585">
            <v>366</v>
          </cell>
          <cell r="I585" t="str">
            <v>YTP</v>
          </cell>
          <cell r="J585">
            <v>40869</v>
          </cell>
          <cell r="K585" t="str">
            <v>2011/011</v>
          </cell>
          <cell r="L585" t="str">
            <v>REGRESO INVERSION CAR</v>
          </cell>
          <cell r="M585" t="str">
            <v>22/11/2011</v>
          </cell>
          <cell r="N585">
            <v>2</v>
          </cell>
        </row>
        <row r="586">
          <cell r="B586">
            <v>46101001</v>
          </cell>
          <cell r="C586" t="str">
            <v>Intereses Percibidos</v>
          </cell>
          <cell r="D586">
            <v>-3047.3</v>
          </cell>
          <cell r="E586" t="str">
            <v>Gasto Deducible / Ingreso Acumulable</v>
          </cell>
          <cell r="F586" t="str">
            <v>ACRES</v>
          </cell>
          <cell r="G586" t="str">
            <v>RFCAR</v>
          </cell>
          <cell r="H586">
            <v>366</v>
          </cell>
          <cell r="I586" t="str">
            <v>YTP</v>
          </cell>
          <cell r="J586">
            <v>40870</v>
          </cell>
          <cell r="K586" t="str">
            <v>2011/011</v>
          </cell>
          <cell r="L586" t="str">
            <v>REGRESO INVERSION CAR</v>
          </cell>
          <cell r="M586" t="str">
            <v>23/11/2011</v>
          </cell>
          <cell r="N586">
            <v>8</v>
          </cell>
        </row>
        <row r="587">
          <cell r="B587">
            <v>46101001</v>
          </cell>
          <cell r="C587" t="str">
            <v>Intereses Percibidos</v>
          </cell>
          <cell r="D587">
            <v>-3047.61</v>
          </cell>
          <cell r="E587" t="str">
            <v>Gasto Deducible / Ingreso Acumulable</v>
          </cell>
          <cell r="F587" t="str">
            <v>ACRES</v>
          </cell>
          <cell r="G587" t="str">
            <v>RFCAR</v>
          </cell>
          <cell r="H587">
            <v>366</v>
          </cell>
          <cell r="I587" t="str">
            <v>YTP</v>
          </cell>
          <cell r="J587">
            <v>40871</v>
          </cell>
          <cell r="K587" t="str">
            <v>2011/011</v>
          </cell>
          <cell r="L587" t="str">
            <v>REGRESO INVERSION CAR</v>
          </cell>
          <cell r="M587" t="str">
            <v>24/11/2011</v>
          </cell>
          <cell r="N587">
            <v>14</v>
          </cell>
        </row>
        <row r="588">
          <cell r="B588">
            <v>46101001</v>
          </cell>
          <cell r="C588" t="str">
            <v>Intereses Percibidos</v>
          </cell>
          <cell r="D588">
            <v>-2887.5</v>
          </cell>
          <cell r="E588" t="str">
            <v>Gasto Deducible / Ingreso Acumulable</v>
          </cell>
          <cell r="F588" t="str">
            <v>ACRES</v>
          </cell>
          <cell r="G588" t="str">
            <v>RFCAR</v>
          </cell>
          <cell r="H588">
            <v>366</v>
          </cell>
          <cell r="I588" t="str">
            <v>YTP</v>
          </cell>
          <cell r="J588">
            <v>40872</v>
          </cell>
          <cell r="K588" t="str">
            <v>2011/011</v>
          </cell>
          <cell r="L588" t="str">
            <v>REGRESO INVERSION CAR</v>
          </cell>
          <cell r="M588" t="str">
            <v>25/11/2011</v>
          </cell>
          <cell r="N588">
            <v>20</v>
          </cell>
        </row>
        <row r="589">
          <cell r="B589">
            <v>46101001</v>
          </cell>
          <cell r="C589" t="str">
            <v>Intereses Percibidos</v>
          </cell>
          <cell r="D589">
            <v>-8663.3700000000008</v>
          </cell>
          <cell r="E589" t="str">
            <v>Gasto Deducible / Ingreso Acumulable</v>
          </cell>
          <cell r="F589" t="str">
            <v>ACRES</v>
          </cell>
          <cell r="G589" t="str">
            <v>RFCAR</v>
          </cell>
          <cell r="H589">
            <v>366</v>
          </cell>
          <cell r="I589" t="str">
            <v>YTP</v>
          </cell>
          <cell r="J589">
            <v>40875</v>
          </cell>
          <cell r="K589" t="str">
            <v>2011/011</v>
          </cell>
          <cell r="L589" t="str">
            <v>REGRESO INVERSION CAR</v>
          </cell>
          <cell r="M589" t="str">
            <v>28/11/2011</v>
          </cell>
          <cell r="N589">
            <v>26</v>
          </cell>
        </row>
        <row r="590">
          <cell r="B590">
            <v>46101001</v>
          </cell>
          <cell r="C590" t="str">
            <v>Intereses Percibidos</v>
          </cell>
          <cell r="D590">
            <v>-2888.67</v>
          </cell>
          <cell r="E590" t="str">
            <v>Gasto Deducible / Ingreso Acumulable</v>
          </cell>
          <cell r="F590" t="str">
            <v>ACRES</v>
          </cell>
          <cell r="G590" t="str">
            <v>RFCAR</v>
          </cell>
          <cell r="H590">
            <v>366</v>
          </cell>
          <cell r="I590" t="str">
            <v>YTP</v>
          </cell>
          <cell r="J590">
            <v>40876</v>
          </cell>
          <cell r="K590" t="str">
            <v>2011/011</v>
          </cell>
          <cell r="L590" t="str">
            <v>REGRESO INVERSION CAR</v>
          </cell>
          <cell r="M590" t="str">
            <v>29/11/2011</v>
          </cell>
          <cell r="N590">
            <v>32</v>
          </cell>
        </row>
        <row r="591">
          <cell r="B591">
            <v>46101001</v>
          </cell>
          <cell r="C591" t="str">
            <v>Intereses Percibidos</v>
          </cell>
          <cell r="D591">
            <v>-2888.96</v>
          </cell>
          <cell r="E591" t="str">
            <v>Gasto Deducible / Ingreso Acumulable</v>
          </cell>
          <cell r="F591" t="str">
            <v>ACRES</v>
          </cell>
          <cell r="G591" t="str">
            <v>RFCAR</v>
          </cell>
          <cell r="H591">
            <v>366</v>
          </cell>
          <cell r="I591" t="str">
            <v>YTP</v>
          </cell>
          <cell r="J591">
            <v>40877</v>
          </cell>
          <cell r="K591" t="str">
            <v>2011/011</v>
          </cell>
          <cell r="L591" t="str">
            <v>REGRESO INVERSION CAR</v>
          </cell>
          <cell r="M591" t="str">
            <v>30/11/2011</v>
          </cell>
          <cell r="N591">
            <v>38</v>
          </cell>
        </row>
        <row r="592">
          <cell r="B592">
            <v>46101001</v>
          </cell>
          <cell r="C592" t="str">
            <v>Intereses Percibidos</v>
          </cell>
          <cell r="D592">
            <v>-80.3</v>
          </cell>
          <cell r="E592" t="str">
            <v>Gasto Deducible / Ingreso Acumulable</v>
          </cell>
          <cell r="F592" t="str">
            <v>ACRES</v>
          </cell>
          <cell r="G592" t="str">
            <v>RFCAR</v>
          </cell>
          <cell r="H592">
            <v>370</v>
          </cell>
          <cell r="I592" t="str">
            <v>ARM</v>
          </cell>
          <cell r="J592">
            <v>40877</v>
          </cell>
          <cell r="K592" t="str">
            <v>2011/011</v>
          </cell>
          <cell r="L592" t="str">
            <v>INTERESES E ISR NOV 11</v>
          </cell>
          <cell r="M592" t="str">
            <v>INTS E ISR NOV 11</v>
          </cell>
          <cell r="N592">
            <v>2</v>
          </cell>
        </row>
        <row r="593">
          <cell r="B593">
            <v>46101001</v>
          </cell>
          <cell r="C593" t="str">
            <v>Intereses Percibidos</v>
          </cell>
          <cell r="D593">
            <v>-320.83</v>
          </cell>
          <cell r="E593" t="str">
            <v>Gasto Deducible / Ingreso Acumulable</v>
          </cell>
          <cell r="F593" t="str">
            <v>ACRES</v>
          </cell>
          <cell r="G593" t="str">
            <v>RFCAR</v>
          </cell>
          <cell r="H593">
            <v>391</v>
          </cell>
          <cell r="I593" t="str">
            <v>YTP</v>
          </cell>
          <cell r="J593">
            <v>40878</v>
          </cell>
          <cell r="K593" t="str">
            <v>2011/012</v>
          </cell>
          <cell r="L593" t="str">
            <v>REGRESO INVERSION CAR</v>
          </cell>
          <cell r="M593" t="str">
            <v>1/12/2011</v>
          </cell>
          <cell r="N593">
            <v>2</v>
          </cell>
        </row>
        <row r="594">
          <cell r="B594">
            <v>46101001</v>
          </cell>
          <cell r="C594" t="str">
            <v>Intereses Percibidos</v>
          </cell>
          <cell r="D594">
            <v>-0.21</v>
          </cell>
          <cell r="E594" t="str">
            <v>Gasto Deducible / Ingreso Acumulable</v>
          </cell>
          <cell r="F594" t="str">
            <v>ACRES</v>
          </cell>
          <cell r="G594" t="str">
            <v>RFCAR</v>
          </cell>
          <cell r="H594">
            <v>417</v>
          </cell>
          <cell r="I594" t="str">
            <v>ARM</v>
          </cell>
          <cell r="J594">
            <v>40878</v>
          </cell>
          <cell r="K594" t="str">
            <v>2011/012</v>
          </cell>
          <cell r="L594" t="str">
            <v>INTERESES E ISR DEL MES</v>
          </cell>
          <cell r="M594" t="str">
            <v>INTS E ISR DEL MES</v>
          </cell>
          <cell r="N594">
            <v>2</v>
          </cell>
        </row>
        <row r="595">
          <cell r="B595">
            <v>46101001</v>
          </cell>
          <cell r="C595" t="str">
            <v>Intereses Percibidos</v>
          </cell>
          <cell r="D595">
            <v>-31289.51</v>
          </cell>
          <cell r="E595" t="str">
            <v>Gasto Deducible / Ingreso Acumulable</v>
          </cell>
          <cell r="F595" t="str">
            <v>ACRES</v>
          </cell>
          <cell r="G595" t="str">
            <v>RFCAR</v>
          </cell>
          <cell r="H595">
            <v>433</v>
          </cell>
          <cell r="I595" t="str">
            <v>ARM</v>
          </cell>
          <cell r="J595">
            <v>40878</v>
          </cell>
          <cell r="K595" t="str">
            <v>2011/012</v>
          </cell>
          <cell r="L595" t="str">
            <v>INTS E ISR FID 2032 OCT</v>
          </cell>
          <cell r="M595" t="str">
            <v>INTS E ISR OCT FIDEICOMIS</v>
          </cell>
          <cell r="N595">
            <v>2</v>
          </cell>
        </row>
        <row r="596">
          <cell r="B596">
            <v>46101001</v>
          </cell>
          <cell r="C596" t="str">
            <v>Intereses Percibidos</v>
          </cell>
          <cell r="D596">
            <v>-274.94</v>
          </cell>
          <cell r="E596" t="str">
            <v>Gasto Deducible / Ingreso Acumulable</v>
          </cell>
          <cell r="F596" t="str">
            <v>ACRES</v>
          </cell>
          <cell r="G596" t="str">
            <v>RFCAR</v>
          </cell>
          <cell r="H596">
            <v>433</v>
          </cell>
          <cell r="I596" t="str">
            <v>ARM</v>
          </cell>
          <cell r="J596">
            <v>40878</v>
          </cell>
          <cell r="K596" t="str">
            <v>2011/012</v>
          </cell>
          <cell r="L596" t="str">
            <v>INTS E ISR FID 3888-1 OCT</v>
          </cell>
          <cell r="M596" t="str">
            <v>INTS E ISR OCT FIDEICOMIS</v>
          </cell>
          <cell r="N596">
            <v>6</v>
          </cell>
        </row>
        <row r="597">
          <cell r="B597">
            <v>46101001</v>
          </cell>
          <cell r="C597" t="str">
            <v>Intereses Percibidos</v>
          </cell>
          <cell r="D597">
            <v>-678.26</v>
          </cell>
          <cell r="E597" t="str">
            <v>Gasto Deducible / Ingreso Acumulable</v>
          </cell>
          <cell r="F597" t="str">
            <v>ACRES</v>
          </cell>
          <cell r="G597" t="str">
            <v>RFCAR</v>
          </cell>
          <cell r="H597">
            <v>433</v>
          </cell>
          <cell r="I597" t="str">
            <v>ARM</v>
          </cell>
          <cell r="J597">
            <v>40878</v>
          </cell>
          <cell r="K597" t="str">
            <v>2011/012</v>
          </cell>
          <cell r="L597" t="str">
            <v>INTS E ISR FID 3889 OCT</v>
          </cell>
          <cell r="M597" t="str">
            <v>INTS E ISR OCT FIDEICOMIS</v>
          </cell>
          <cell r="N597">
            <v>10</v>
          </cell>
        </row>
        <row r="598">
          <cell r="B598">
            <v>46101001</v>
          </cell>
          <cell r="C598" t="str">
            <v>Intereses Percibidos</v>
          </cell>
          <cell r="D598">
            <v>-762.71</v>
          </cell>
          <cell r="E598" t="str">
            <v>Gasto Deducible / Ingreso Acumulable</v>
          </cell>
          <cell r="F598" t="str">
            <v>ACRES</v>
          </cell>
          <cell r="G598" t="str">
            <v>RFCAR</v>
          </cell>
          <cell r="H598">
            <v>433</v>
          </cell>
          <cell r="I598" t="str">
            <v>ARM</v>
          </cell>
          <cell r="J598">
            <v>40878</v>
          </cell>
          <cell r="K598" t="str">
            <v>2011/012</v>
          </cell>
          <cell r="L598" t="str">
            <v>INTS E ISR FID 3891 OCT</v>
          </cell>
          <cell r="M598" t="str">
            <v>INTS E ISR OCT FIDEICOMIS</v>
          </cell>
          <cell r="N598">
            <v>14</v>
          </cell>
        </row>
        <row r="599">
          <cell r="B599">
            <v>46101001</v>
          </cell>
          <cell r="C599" t="str">
            <v>Intereses Percibidos</v>
          </cell>
          <cell r="D599">
            <v>-190464</v>
          </cell>
          <cell r="E599" t="str">
            <v>Gasto Deducible / Ingreso Acumulable</v>
          </cell>
          <cell r="F599" t="str">
            <v>ACRES</v>
          </cell>
          <cell r="G599" t="str">
            <v>RFCAR</v>
          </cell>
          <cell r="H599">
            <v>433</v>
          </cell>
          <cell r="I599" t="str">
            <v>ARM</v>
          </cell>
          <cell r="J599">
            <v>40878</v>
          </cell>
          <cell r="K599" t="str">
            <v>2011/012</v>
          </cell>
          <cell r="L599" t="str">
            <v>INTS E ISR FID 3891 OCT</v>
          </cell>
          <cell r="M599" t="str">
            <v>INTS E ISR OCT FIDEICOMIS</v>
          </cell>
          <cell r="N599">
            <v>18</v>
          </cell>
        </row>
        <row r="600">
          <cell r="B600">
            <v>46101001</v>
          </cell>
          <cell r="C600" t="str">
            <v>Intereses Percibidos</v>
          </cell>
          <cell r="D600">
            <v>-1629.34</v>
          </cell>
          <cell r="E600" t="str">
            <v>Gasto Deducible / Ingreso Acumulable</v>
          </cell>
          <cell r="F600" t="str">
            <v>ACRES</v>
          </cell>
          <cell r="G600" t="str">
            <v>RFCAR</v>
          </cell>
          <cell r="H600">
            <v>391</v>
          </cell>
          <cell r="I600" t="str">
            <v>YTP</v>
          </cell>
          <cell r="J600">
            <v>40879</v>
          </cell>
          <cell r="K600" t="str">
            <v>2011/012</v>
          </cell>
          <cell r="L600" t="str">
            <v>REGRESO INVERSION CAR</v>
          </cell>
          <cell r="M600" t="str">
            <v>2/12/2011</v>
          </cell>
          <cell r="N600">
            <v>38</v>
          </cell>
        </row>
        <row r="601">
          <cell r="B601">
            <v>46101001</v>
          </cell>
          <cell r="C601" t="str">
            <v>Intereses Percibidos</v>
          </cell>
          <cell r="D601">
            <v>-4888.51</v>
          </cell>
          <cell r="E601" t="str">
            <v>Gasto Deducible / Ingreso Acumulable</v>
          </cell>
          <cell r="F601" t="str">
            <v>ACRES</v>
          </cell>
          <cell r="G601" t="str">
            <v>RFCAR</v>
          </cell>
          <cell r="H601">
            <v>391</v>
          </cell>
          <cell r="I601" t="str">
            <v>YTP</v>
          </cell>
          <cell r="J601">
            <v>40882</v>
          </cell>
          <cell r="K601" t="str">
            <v>2011/012</v>
          </cell>
          <cell r="L601" t="str">
            <v>REGRESO INVERSION CAR</v>
          </cell>
          <cell r="M601" t="str">
            <v>5/12/2011</v>
          </cell>
          <cell r="N601">
            <v>44</v>
          </cell>
        </row>
        <row r="602">
          <cell r="B602">
            <v>46101001</v>
          </cell>
          <cell r="C602" t="str">
            <v>Intereses Percibidos</v>
          </cell>
          <cell r="D602">
            <v>-1630</v>
          </cell>
          <cell r="E602" t="str">
            <v>Gasto Deducible / Ingreso Acumulable</v>
          </cell>
          <cell r="F602" t="str">
            <v>ACRES</v>
          </cell>
          <cell r="G602" t="str">
            <v>RFCAR</v>
          </cell>
          <cell r="H602">
            <v>391</v>
          </cell>
          <cell r="I602" t="str">
            <v>YTP</v>
          </cell>
          <cell r="J602">
            <v>40883</v>
          </cell>
          <cell r="K602" t="str">
            <v>2011/012</v>
          </cell>
          <cell r="L602" t="str">
            <v>REGRESO INVERSION CAR</v>
          </cell>
          <cell r="M602" t="str">
            <v>6/12/2011</v>
          </cell>
          <cell r="N602">
            <v>50</v>
          </cell>
        </row>
        <row r="603">
          <cell r="B603">
            <v>46101001</v>
          </cell>
          <cell r="C603" t="str">
            <v>Intereses Percibidos</v>
          </cell>
          <cell r="D603">
            <v>-1630.17</v>
          </cell>
          <cell r="E603" t="str">
            <v>Gasto Deducible / Ingreso Acumulable</v>
          </cell>
          <cell r="F603" t="str">
            <v>ACRES</v>
          </cell>
          <cell r="G603" t="str">
            <v>RFCAR</v>
          </cell>
          <cell r="H603">
            <v>391</v>
          </cell>
          <cell r="I603" t="str">
            <v>YTP</v>
          </cell>
          <cell r="J603">
            <v>40884</v>
          </cell>
          <cell r="K603" t="str">
            <v>2011/012</v>
          </cell>
          <cell r="L603" t="str">
            <v>REGRESO INVERSION CAR</v>
          </cell>
          <cell r="M603" t="str">
            <v>7/12/2011</v>
          </cell>
          <cell r="N603">
            <v>56</v>
          </cell>
        </row>
        <row r="604">
          <cell r="B604">
            <v>46101001</v>
          </cell>
          <cell r="C604" t="str">
            <v>Intereses Percibidos</v>
          </cell>
          <cell r="D604">
            <v>-1630.33</v>
          </cell>
          <cell r="E604" t="str">
            <v>Gasto Deducible / Ingreso Acumulable</v>
          </cell>
          <cell r="F604" t="str">
            <v>ACRES</v>
          </cell>
          <cell r="G604" t="str">
            <v>RFCAR</v>
          </cell>
          <cell r="H604">
            <v>391</v>
          </cell>
          <cell r="I604" t="str">
            <v>YTP</v>
          </cell>
          <cell r="J604">
            <v>40885</v>
          </cell>
          <cell r="K604" t="str">
            <v>2011/012</v>
          </cell>
          <cell r="L604" t="str">
            <v>REGRESO INVERSION CAR</v>
          </cell>
          <cell r="M604" t="str">
            <v>8/12/2011</v>
          </cell>
          <cell r="N604">
            <v>62</v>
          </cell>
        </row>
        <row r="605">
          <cell r="B605">
            <v>46101001</v>
          </cell>
          <cell r="C605" t="str">
            <v>Intereses Percibidos</v>
          </cell>
          <cell r="D605">
            <v>-1630.5</v>
          </cell>
          <cell r="E605" t="str">
            <v>Gasto Deducible / Ingreso Acumulable</v>
          </cell>
          <cell r="F605" t="str">
            <v>ACRES</v>
          </cell>
          <cell r="G605" t="str">
            <v>RFCAR</v>
          </cell>
          <cell r="H605">
            <v>391</v>
          </cell>
          <cell r="I605" t="str">
            <v>YTP</v>
          </cell>
          <cell r="J605">
            <v>40886</v>
          </cell>
          <cell r="K605" t="str">
            <v>2011/012</v>
          </cell>
          <cell r="L605" t="str">
            <v>REGRESO INVERSION CAR</v>
          </cell>
          <cell r="M605" t="str">
            <v>9/12/2011</v>
          </cell>
          <cell r="N605">
            <v>68</v>
          </cell>
        </row>
        <row r="606">
          <cell r="B606">
            <v>46101001</v>
          </cell>
          <cell r="C606" t="str">
            <v>Intereses Percibidos</v>
          </cell>
          <cell r="D606">
            <v>-6521.99</v>
          </cell>
          <cell r="E606" t="str">
            <v>Gasto Deducible / Ingreso Acumulable</v>
          </cell>
          <cell r="F606" t="str">
            <v>ACRES</v>
          </cell>
          <cell r="G606" t="str">
            <v>RFCAR</v>
          </cell>
          <cell r="H606">
            <v>391</v>
          </cell>
          <cell r="I606" t="str">
            <v>YTP</v>
          </cell>
          <cell r="J606">
            <v>40890</v>
          </cell>
          <cell r="K606" t="str">
            <v>2011/012</v>
          </cell>
          <cell r="L606" t="str">
            <v>REGRESO INVERSION CAR</v>
          </cell>
          <cell r="M606" t="str">
            <v>13/12/2011</v>
          </cell>
          <cell r="N606">
            <v>8</v>
          </cell>
        </row>
        <row r="607">
          <cell r="B607">
            <v>46101001</v>
          </cell>
          <cell r="C607" t="str">
            <v>Intereses Percibidos</v>
          </cell>
          <cell r="D607">
            <v>-1631.33</v>
          </cell>
          <cell r="E607" t="str">
            <v>Gasto Deducible / Ingreso Acumulable</v>
          </cell>
          <cell r="F607" t="str">
            <v>ACRES</v>
          </cell>
          <cell r="G607" t="str">
            <v>RFCAR</v>
          </cell>
          <cell r="H607">
            <v>391</v>
          </cell>
          <cell r="I607" t="str">
            <v>YTP</v>
          </cell>
          <cell r="J607">
            <v>40891</v>
          </cell>
          <cell r="K607" t="str">
            <v>2011/012</v>
          </cell>
          <cell r="L607" t="str">
            <v>REGRESO INVERSION CAR</v>
          </cell>
          <cell r="M607" t="str">
            <v>14/12/2011</v>
          </cell>
          <cell r="N607">
            <v>14</v>
          </cell>
        </row>
        <row r="608">
          <cell r="B608">
            <v>46101001</v>
          </cell>
          <cell r="C608" t="str">
            <v>Intereses Percibidos</v>
          </cell>
          <cell r="D608">
            <v>-1631.49</v>
          </cell>
          <cell r="E608" t="str">
            <v>Gasto Deducible / Ingreso Acumulable</v>
          </cell>
          <cell r="F608" t="str">
            <v>ACRES</v>
          </cell>
          <cell r="G608" t="str">
            <v>RFCAR</v>
          </cell>
          <cell r="H608">
            <v>391</v>
          </cell>
          <cell r="I608" t="str">
            <v>YTP</v>
          </cell>
          <cell r="J608">
            <v>40892</v>
          </cell>
          <cell r="K608" t="str">
            <v>2011/012</v>
          </cell>
          <cell r="L608" t="str">
            <v>REGRESO INVERSION CAR</v>
          </cell>
          <cell r="M608" t="str">
            <v>15/12/2011</v>
          </cell>
          <cell r="N608">
            <v>20</v>
          </cell>
        </row>
        <row r="609">
          <cell r="B609">
            <v>46101001</v>
          </cell>
          <cell r="C609" t="str">
            <v>Intereses Percibidos</v>
          </cell>
          <cell r="D609">
            <v>-1535.87</v>
          </cell>
          <cell r="E609" t="str">
            <v>Gasto Deducible / Ingreso Acumulable</v>
          </cell>
          <cell r="F609" t="str">
            <v>ACRES</v>
          </cell>
          <cell r="G609" t="str">
            <v>RFCAR</v>
          </cell>
          <cell r="H609">
            <v>391</v>
          </cell>
          <cell r="I609" t="str">
            <v>YTP</v>
          </cell>
          <cell r="J609">
            <v>40893</v>
          </cell>
          <cell r="K609" t="str">
            <v>2011/012</v>
          </cell>
          <cell r="L609" t="str">
            <v>REGRESO INVERSION CAR</v>
          </cell>
          <cell r="M609" t="str">
            <v>16/12/2011</v>
          </cell>
          <cell r="N609">
            <v>26</v>
          </cell>
        </row>
        <row r="610">
          <cell r="B610">
            <v>46101001</v>
          </cell>
          <cell r="C610" t="str">
            <v>Intereses Percibidos</v>
          </cell>
          <cell r="D610">
            <v>-4608.01</v>
          </cell>
          <cell r="E610" t="str">
            <v>Gasto Deducible / Ingreso Acumulable</v>
          </cell>
          <cell r="F610" t="str">
            <v>ACRES</v>
          </cell>
          <cell r="G610" t="str">
            <v>RFCAR</v>
          </cell>
          <cell r="H610">
            <v>391</v>
          </cell>
          <cell r="I610" t="str">
            <v>YTP</v>
          </cell>
          <cell r="J610">
            <v>40896</v>
          </cell>
          <cell r="K610" t="str">
            <v>2011/012</v>
          </cell>
          <cell r="L610" t="str">
            <v>REGRESO INVERSION CAR</v>
          </cell>
          <cell r="M610" t="str">
            <v>19/12/2011</v>
          </cell>
          <cell r="N610">
            <v>32</v>
          </cell>
        </row>
        <row r="611">
          <cell r="B611">
            <v>46101001</v>
          </cell>
          <cell r="C611" t="str">
            <v>Intereses Percibidos</v>
          </cell>
          <cell r="D611">
            <v>-1525.48</v>
          </cell>
          <cell r="E611" t="str">
            <v>Gasto Deducible / Ingreso Acumulable</v>
          </cell>
          <cell r="F611" t="str">
            <v>ACRES</v>
          </cell>
          <cell r="G611" t="str">
            <v>RFCAR</v>
          </cell>
          <cell r="H611">
            <v>443</v>
          </cell>
          <cell r="I611" t="str">
            <v>YTP</v>
          </cell>
          <cell r="J611">
            <v>40897</v>
          </cell>
          <cell r="K611" t="str">
            <v>2011/012</v>
          </cell>
          <cell r="L611" t="str">
            <v>REGRESO INVERSION CAR</v>
          </cell>
          <cell r="M611" t="str">
            <v>20/12/2011</v>
          </cell>
          <cell r="N611">
            <v>2</v>
          </cell>
        </row>
        <row r="612">
          <cell r="B612">
            <v>46101001</v>
          </cell>
          <cell r="C612" t="str">
            <v>Intereses Percibidos</v>
          </cell>
          <cell r="D612">
            <v>-1525.63</v>
          </cell>
          <cell r="E612" t="str">
            <v>Gasto Deducible / Ingreso Acumulable</v>
          </cell>
          <cell r="F612" t="str">
            <v>ACRES</v>
          </cell>
          <cell r="G612" t="str">
            <v>RFCAR</v>
          </cell>
          <cell r="H612">
            <v>443</v>
          </cell>
          <cell r="I612" t="str">
            <v>YTP</v>
          </cell>
          <cell r="J612">
            <v>40898</v>
          </cell>
          <cell r="K612" t="str">
            <v>2011/012</v>
          </cell>
          <cell r="L612" t="str">
            <v>REGRESO INVERSION CAR</v>
          </cell>
          <cell r="M612" t="str">
            <v>21/12/2011</v>
          </cell>
          <cell r="N612">
            <v>8</v>
          </cell>
        </row>
        <row r="613">
          <cell r="B613">
            <v>46101001</v>
          </cell>
          <cell r="C613" t="str">
            <v>Intereses Percibidos</v>
          </cell>
          <cell r="D613">
            <v>-62578</v>
          </cell>
          <cell r="E613" t="str">
            <v>Gasto Deducible / Ingreso Acumulable</v>
          </cell>
          <cell r="F613" t="str">
            <v>ACRES</v>
          </cell>
          <cell r="G613" t="str">
            <v>RFCAR</v>
          </cell>
          <cell r="H613">
            <v>435</v>
          </cell>
          <cell r="I613" t="str">
            <v>ARM</v>
          </cell>
          <cell r="J613">
            <v>40899</v>
          </cell>
          <cell r="K613" t="str">
            <v>2011/012</v>
          </cell>
          <cell r="L613" t="str">
            <v>PROV INTS NOV-DIC FIDEICOMISO</v>
          </cell>
          <cell r="M613" t="str">
            <v>PROV INTS E ISR FIDEICOMISO</v>
          </cell>
          <cell r="N613">
            <v>2</v>
          </cell>
        </row>
        <row r="614">
          <cell r="B614">
            <v>46101001</v>
          </cell>
          <cell r="C614" t="str">
            <v>Intereses Percibidos</v>
          </cell>
          <cell r="D614">
            <v>-281562.11</v>
          </cell>
          <cell r="E614" t="str">
            <v>Gasto Deducible / Ingreso Acumulable</v>
          </cell>
          <cell r="F614" t="str">
            <v>ACRES</v>
          </cell>
          <cell r="G614" t="str">
            <v>RFCAR</v>
          </cell>
          <cell r="H614">
            <v>435</v>
          </cell>
          <cell r="I614" t="str">
            <v>ARM</v>
          </cell>
          <cell r="J614">
            <v>40899</v>
          </cell>
          <cell r="K614" t="str">
            <v>2011/012</v>
          </cell>
          <cell r="L614" t="str">
            <v>PROV INTS NOV-DIC FIDEICOMISO</v>
          </cell>
          <cell r="M614" t="str">
            <v>PROV INTS E ISR FIDEICOMISO</v>
          </cell>
          <cell r="N614">
            <v>6</v>
          </cell>
        </row>
        <row r="615">
          <cell r="B615">
            <v>46101001</v>
          </cell>
          <cell r="C615" t="str">
            <v>Intereses Percibidos</v>
          </cell>
          <cell r="D615">
            <v>-1525.63</v>
          </cell>
          <cell r="E615" t="str">
            <v>Gasto Deducible / Ingreso Acumulable</v>
          </cell>
          <cell r="F615" t="str">
            <v>ACRES</v>
          </cell>
          <cell r="G615" t="str">
            <v>RFCAR</v>
          </cell>
          <cell r="H615">
            <v>443</v>
          </cell>
          <cell r="I615" t="str">
            <v>YTP</v>
          </cell>
          <cell r="J615">
            <v>40899</v>
          </cell>
          <cell r="K615" t="str">
            <v>2011/012</v>
          </cell>
          <cell r="L615" t="str">
            <v>REGRESO INVERSION CAR</v>
          </cell>
          <cell r="M615" t="str">
            <v>22/12/2011</v>
          </cell>
          <cell r="N615">
            <v>14</v>
          </cell>
        </row>
        <row r="616">
          <cell r="B616">
            <v>46101001</v>
          </cell>
          <cell r="C616" t="str">
            <v>Intereses Percibidos</v>
          </cell>
          <cell r="D616">
            <v>-1525.94</v>
          </cell>
          <cell r="E616" t="str">
            <v>Gasto Deducible / Ingreso Acumulable</v>
          </cell>
          <cell r="F616" t="str">
            <v>ACRES</v>
          </cell>
          <cell r="G616" t="str">
            <v>RFCAR</v>
          </cell>
          <cell r="H616">
            <v>443</v>
          </cell>
          <cell r="I616" t="str">
            <v>YTP</v>
          </cell>
          <cell r="J616">
            <v>40900</v>
          </cell>
          <cell r="K616" t="str">
            <v>2011/012</v>
          </cell>
          <cell r="L616" t="str">
            <v>REGRESO INVERSION CAR</v>
          </cell>
          <cell r="M616" t="str">
            <v>23/12/2011</v>
          </cell>
          <cell r="N616">
            <v>20</v>
          </cell>
        </row>
        <row r="617">
          <cell r="B617">
            <v>46101001</v>
          </cell>
          <cell r="C617" t="str">
            <v>Intereses Percibidos</v>
          </cell>
          <cell r="D617">
            <v>-4578.29</v>
          </cell>
          <cell r="E617" t="str">
            <v>Gasto Deducible / Ingreso Acumulable</v>
          </cell>
          <cell r="F617" t="str">
            <v>ACRES</v>
          </cell>
          <cell r="G617" t="str">
            <v>RFCAR</v>
          </cell>
          <cell r="H617">
            <v>443</v>
          </cell>
          <cell r="I617" t="str">
            <v>YTP</v>
          </cell>
          <cell r="J617">
            <v>40903</v>
          </cell>
          <cell r="K617" t="str">
            <v>2011/012</v>
          </cell>
          <cell r="L617" t="str">
            <v>REGRESO INVERSION CAR</v>
          </cell>
          <cell r="M617" t="str">
            <v>26/12/2011</v>
          </cell>
          <cell r="N617">
            <v>26</v>
          </cell>
        </row>
        <row r="618">
          <cell r="B618">
            <v>46101001</v>
          </cell>
          <cell r="C618" t="str">
            <v>Intereses Percibidos</v>
          </cell>
          <cell r="D618">
            <v>-45.61</v>
          </cell>
          <cell r="E618" t="str">
            <v>Gasto Deducible / Ingreso Acumulable</v>
          </cell>
          <cell r="F618" t="str">
            <v>ACRES</v>
          </cell>
          <cell r="G618" t="str">
            <v>RFCAR</v>
          </cell>
          <cell r="H618">
            <v>443</v>
          </cell>
          <cell r="I618" t="str">
            <v>YTP</v>
          </cell>
          <cell r="J618">
            <v>40904</v>
          </cell>
          <cell r="K618" t="str">
            <v>2011/012</v>
          </cell>
          <cell r="L618" t="str">
            <v>REGRESO INVERSION CAR</v>
          </cell>
          <cell r="M618" t="str">
            <v>27/12/2011</v>
          </cell>
          <cell r="N618">
            <v>32</v>
          </cell>
        </row>
        <row r="619">
          <cell r="B619">
            <v>46101001</v>
          </cell>
          <cell r="C619" t="str">
            <v>Intereses Percibidos</v>
          </cell>
          <cell r="D619">
            <v>-45.61</v>
          </cell>
          <cell r="E619" t="str">
            <v>Gasto Deducible / Ingreso Acumulable</v>
          </cell>
          <cell r="F619" t="str">
            <v>ACRES</v>
          </cell>
          <cell r="G619" t="str">
            <v>RFCAR</v>
          </cell>
          <cell r="H619">
            <v>443</v>
          </cell>
          <cell r="I619" t="str">
            <v>YTP</v>
          </cell>
          <cell r="J619">
            <v>40905</v>
          </cell>
          <cell r="K619" t="str">
            <v>2011/012</v>
          </cell>
          <cell r="L619" t="str">
            <v>REGRESO INVERSION CAR</v>
          </cell>
          <cell r="M619" t="str">
            <v>28/12/2011</v>
          </cell>
          <cell r="N619">
            <v>38</v>
          </cell>
        </row>
        <row r="620">
          <cell r="B620">
            <v>46101001</v>
          </cell>
          <cell r="C620" t="str">
            <v>Intereses Percibidos</v>
          </cell>
          <cell r="D620">
            <v>-45.62</v>
          </cell>
          <cell r="E620" t="str">
            <v>Gasto Deducible / Ingreso Acumulable</v>
          </cell>
          <cell r="F620" t="str">
            <v>ACRES</v>
          </cell>
          <cell r="G620" t="str">
            <v>RFCAR</v>
          </cell>
          <cell r="H620">
            <v>443</v>
          </cell>
          <cell r="I620" t="str">
            <v>YTP</v>
          </cell>
          <cell r="J620">
            <v>40906</v>
          </cell>
          <cell r="K620" t="str">
            <v>2011/012</v>
          </cell>
          <cell r="L620" t="str">
            <v>REGRESO INVERSION CAR</v>
          </cell>
          <cell r="M620" t="str">
            <v>29/12/2011</v>
          </cell>
          <cell r="N620">
            <v>44</v>
          </cell>
        </row>
        <row r="621">
          <cell r="B621">
            <v>46101001</v>
          </cell>
          <cell r="C621" t="str">
            <v>Intereses Percibidos</v>
          </cell>
          <cell r="D621">
            <v>-1108.72</v>
          </cell>
          <cell r="E621" t="str">
            <v>Gasto Deducible / Ingreso Acumulable</v>
          </cell>
          <cell r="F621" t="str">
            <v>ACRES</v>
          </cell>
          <cell r="G621" t="str">
            <v>RFCAR</v>
          </cell>
          <cell r="H621">
            <v>443</v>
          </cell>
          <cell r="I621" t="str">
            <v>YTP</v>
          </cell>
          <cell r="J621">
            <v>40907</v>
          </cell>
          <cell r="K621" t="str">
            <v>2011/012</v>
          </cell>
          <cell r="L621" t="str">
            <v>REGRESO INVERSION CAR</v>
          </cell>
          <cell r="M621" t="str">
            <v>30/12/2011</v>
          </cell>
          <cell r="N621">
            <v>50</v>
          </cell>
        </row>
        <row r="622">
          <cell r="B622">
            <v>46101001</v>
          </cell>
          <cell r="C622" t="str">
            <v>Intereses Percibidos</v>
          </cell>
          <cell r="D622">
            <v>-8.8699999999999992</v>
          </cell>
          <cell r="E622" t="str">
            <v>Gasto Deducible / Ingreso Acumulable</v>
          </cell>
          <cell r="F622" t="str">
            <v>ACRES</v>
          </cell>
          <cell r="G622" t="str">
            <v>RFCAR</v>
          </cell>
          <cell r="H622">
            <v>447</v>
          </cell>
          <cell r="I622" t="str">
            <v>ARM</v>
          </cell>
          <cell r="J622">
            <v>40908</v>
          </cell>
          <cell r="K622" t="str">
            <v>2011/012</v>
          </cell>
          <cell r="L622" t="str">
            <v>ints e isr jun 11</v>
          </cell>
          <cell r="M622" t="str">
            <v>ints e isr jun 11</v>
          </cell>
          <cell r="N622">
            <v>2</v>
          </cell>
        </row>
        <row r="623">
          <cell r="B623">
            <v>46101001</v>
          </cell>
          <cell r="C623" t="str">
            <v>Intereses Percibidos</v>
          </cell>
          <cell r="D623">
            <v>-21.56</v>
          </cell>
          <cell r="E623" t="str">
            <v>Gasto Deducible / Ingreso Acumulable</v>
          </cell>
          <cell r="F623" t="str">
            <v>ACRES</v>
          </cell>
          <cell r="G623" t="str">
            <v>RFCAR</v>
          </cell>
          <cell r="H623">
            <v>449</v>
          </cell>
          <cell r="I623" t="str">
            <v>ARM</v>
          </cell>
          <cell r="J623">
            <v>40908</v>
          </cell>
          <cell r="K623" t="str">
            <v>2011/012</v>
          </cell>
          <cell r="L623" t="str">
            <v>INTERESES E ISR DEL MES</v>
          </cell>
          <cell r="M623" t="str">
            <v>INTS E ISR DEL MES</v>
          </cell>
          <cell r="N623">
            <v>2</v>
          </cell>
        </row>
        <row r="624">
          <cell r="B624">
            <v>46101001</v>
          </cell>
          <cell r="C624" t="str">
            <v>Intereses Percibidos</v>
          </cell>
          <cell r="D624">
            <v>0.12</v>
          </cell>
          <cell r="E624" t="str">
            <v>Gasto Deducible / Ingreso Acumulable</v>
          </cell>
          <cell r="F624" t="str">
            <v>ACRES</v>
          </cell>
          <cell r="G624" t="str">
            <v>RFCAR</v>
          </cell>
          <cell r="H624">
            <v>453</v>
          </cell>
          <cell r="I624" t="str">
            <v>ARM</v>
          </cell>
          <cell r="J624">
            <v>40908</v>
          </cell>
          <cell r="K624" t="str">
            <v>2011/012</v>
          </cell>
          <cell r="L624" t="str">
            <v>CORRECCION CTA SANTANDER</v>
          </cell>
          <cell r="M624" t="str">
            <v>CORREC CTA SANTANDER</v>
          </cell>
          <cell r="N624">
            <v>1</v>
          </cell>
        </row>
        <row r="625">
          <cell r="B625" t="str">
            <v>Subtotal</v>
          </cell>
          <cell r="D625">
            <v>-2530713.0900000003</v>
          </cell>
        </row>
        <row r="626">
          <cell r="B626">
            <v>46103</v>
          </cell>
          <cell r="C626" t="str">
            <v>INGRESOS OPERACIONES DE COBERTURA</v>
          </cell>
          <cell r="D626" t="str">
            <v/>
          </cell>
          <cell r="E626" t="str">
            <v/>
          </cell>
        </row>
        <row r="627">
          <cell r="B627">
            <v>46103001</v>
          </cell>
          <cell r="C627" t="str">
            <v>Ingresos Operaciones de Cobertura</v>
          </cell>
          <cell r="D627">
            <v>-13894106.09</v>
          </cell>
          <cell r="E627" t="str">
            <v>Gasto No Deducible / Ingreso No Acumulable</v>
          </cell>
          <cell r="F627" t="str">
            <v>ACRES</v>
          </cell>
          <cell r="G627" t="str">
            <v>PRCAR</v>
          </cell>
          <cell r="H627">
            <v>461</v>
          </cell>
          <cell r="I627" t="str">
            <v>ARM</v>
          </cell>
          <cell r="J627">
            <v>40908</v>
          </cell>
          <cell r="K627" t="str">
            <v>2011/012</v>
          </cell>
          <cell r="L627" t="str">
            <v>SWAP A DIC 2011</v>
          </cell>
          <cell r="M627" t="str">
            <v>SWAP A DIC 2011</v>
          </cell>
          <cell r="N627">
            <v>2</v>
          </cell>
        </row>
        <row r="628">
          <cell r="B628" t="str">
            <v>Subtotal</v>
          </cell>
          <cell r="D628">
            <v>-13894106.09</v>
          </cell>
        </row>
        <row r="629">
          <cell r="B629">
            <v>4630</v>
          </cell>
          <cell r="C629" t="str">
            <v>RECUPERACIONES</v>
          </cell>
          <cell r="D629" t="str">
            <v/>
          </cell>
        </row>
        <row r="630">
          <cell r="B630">
            <v>46301</v>
          </cell>
          <cell r="C630" t="str">
            <v>RECUPERACIONES SEGUROS</v>
          </cell>
          <cell r="D630" t="str">
            <v/>
          </cell>
          <cell r="E630" t="str">
            <v/>
          </cell>
        </row>
        <row r="631">
          <cell r="B631">
            <v>46301003</v>
          </cell>
          <cell r="C631" t="str">
            <v>Actualización de Impuestos</v>
          </cell>
          <cell r="D631">
            <v>-66738</v>
          </cell>
          <cell r="E631" t="str">
            <v>Gasto No Deducible / Ingreso No Acumulable</v>
          </cell>
          <cell r="F631" t="str">
            <v>ACRES</v>
          </cell>
          <cell r="G631" t="str">
            <v>RFCAR</v>
          </cell>
          <cell r="H631">
            <v>154</v>
          </cell>
          <cell r="I631" t="str">
            <v>ARM</v>
          </cell>
          <cell r="J631">
            <v>40584</v>
          </cell>
          <cell r="K631" t="str">
            <v>2011/002</v>
          </cell>
          <cell r="L631" t="str">
            <v>RECUP IVA SEP 2010</v>
          </cell>
          <cell r="M631" t="str">
            <v>RECUP IVA SEP 2010</v>
          </cell>
          <cell r="N631">
            <v>145</v>
          </cell>
        </row>
        <row r="632">
          <cell r="B632">
            <v>46301003</v>
          </cell>
          <cell r="C632" t="str">
            <v>Actualización de Impuestos</v>
          </cell>
          <cell r="D632">
            <v>-56209</v>
          </cell>
          <cell r="E632" t="str">
            <v>Gasto No Deducible / Ingreso No Acumulable</v>
          </cell>
          <cell r="F632" t="str">
            <v>ACRES</v>
          </cell>
          <cell r="G632" t="str">
            <v>RFCAR</v>
          </cell>
          <cell r="H632">
            <v>154</v>
          </cell>
          <cell r="I632" t="str">
            <v>ARM</v>
          </cell>
          <cell r="J632">
            <v>40585</v>
          </cell>
          <cell r="K632" t="str">
            <v>2011/002</v>
          </cell>
          <cell r="L632" t="str">
            <v>COMPL RECUP IVA JUL AGO 2010</v>
          </cell>
          <cell r="M632" t="str">
            <v>COMPL RECUP IVA JUL AGO</v>
          </cell>
          <cell r="N632">
            <v>123</v>
          </cell>
        </row>
        <row r="633">
          <cell r="B633">
            <v>46301003</v>
          </cell>
          <cell r="C633" t="str">
            <v>Actualización de Impuestos</v>
          </cell>
          <cell r="D633">
            <v>-63095</v>
          </cell>
          <cell r="E633" t="str">
            <v>Gasto No Deducible / Ingreso No Acumulable</v>
          </cell>
          <cell r="F633" t="str">
            <v>ACRES</v>
          </cell>
          <cell r="G633" t="str">
            <v>RFCAR</v>
          </cell>
          <cell r="H633">
            <v>154</v>
          </cell>
          <cell r="I633" t="str">
            <v>ARM</v>
          </cell>
          <cell r="J633">
            <v>40585</v>
          </cell>
          <cell r="K633" t="str">
            <v>2011/002</v>
          </cell>
          <cell r="L633" t="str">
            <v>RECUP IVA JUL AGO 2010</v>
          </cell>
          <cell r="M633" t="str">
            <v>RECUP IVA JULIO AGO 2010</v>
          </cell>
          <cell r="N633">
            <v>139</v>
          </cell>
        </row>
        <row r="634">
          <cell r="B634">
            <v>46301003</v>
          </cell>
          <cell r="C634" t="str">
            <v>Actualización de Impuestos</v>
          </cell>
          <cell r="D634">
            <v>-66738</v>
          </cell>
          <cell r="E634" t="str">
            <v>Gasto No Deducible / Ingreso No Acumulable</v>
          </cell>
          <cell r="F634" t="str">
            <v>ACRES</v>
          </cell>
          <cell r="G634" t="str">
            <v>RFCAR</v>
          </cell>
          <cell r="H634">
            <v>154</v>
          </cell>
          <cell r="I634" t="str">
            <v>ARM</v>
          </cell>
          <cell r="J634">
            <v>40585</v>
          </cell>
          <cell r="K634" t="str">
            <v>2011/002</v>
          </cell>
          <cell r="L634" t="str">
            <v>RECUP IVA JUL AGO 2010</v>
          </cell>
          <cell r="M634" t="str">
            <v>RECUP IVA JULIO AGO 2010</v>
          </cell>
          <cell r="N634">
            <v>142</v>
          </cell>
        </row>
        <row r="635">
          <cell r="B635">
            <v>46301003</v>
          </cell>
          <cell r="C635" t="str">
            <v>Actualización de Impuestos</v>
          </cell>
          <cell r="D635">
            <v>-41225</v>
          </cell>
          <cell r="E635" t="str">
            <v>Gasto No Deducible / Ingreso No Acumulable</v>
          </cell>
          <cell r="F635" t="str">
            <v>ACRES</v>
          </cell>
          <cell r="G635" t="str">
            <v>RFCAR</v>
          </cell>
          <cell r="H635">
            <v>229</v>
          </cell>
          <cell r="I635" t="str">
            <v>ARM</v>
          </cell>
          <cell r="J635">
            <v>40770</v>
          </cell>
          <cell r="K635" t="str">
            <v>2011/008</v>
          </cell>
          <cell r="L635" t="str">
            <v>DEVOLUCION IVA OCTUBRE 2010</v>
          </cell>
          <cell r="M635" t="str">
            <v>DEV VA OCT 10</v>
          </cell>
          <cell r="N635">
            <v>137</v>
          </cell>
        </row>
        <row r="636">
          <cell r="B636" t="str">
            <v>Subtotal</v>
          </cell>
          <cell r="D636">
            <v>-294005</v>
          </cell>
        </row>
        <row r="637">
          <cell r="B637">
            <v>5</v>
          </cell>
          <cell r="C637" t="str">
            <v>COSTOS Y GASTOS</v>
          </cell>
        </row>
        <row r="638">
          <cell r="B638">
            <v>51</v>
          </cell>
          <cell r="C638" t="str">
            <v>COSTOS OPERACIONALES</v>
          </cell>
        </row>
        <row r="639">
          <cell r="B639">
            <v>5130</v>
          </cell>
          <cell r="C639" t="str">
            <v>ACTIVIDADES SUBCONTRATADAS</v>
          </cell>
          <cell r="D639" t="str">
            <v/>
          </cell>
        </row>
        <row r="640">
          <cell r="B640">
            <v>51303</v>
          </cell>
          <cell r="C640" t="str">
            <v>OPERACION DE PLANTAS</v>
          </cell>
          <cell r="D640" t="str">
            <v/>
          </cell>
          <cell r="E640" t="str">
            <v/>
          </cell>
        </row>
        <row r="641">
          <cell r="B641">
            <v>51303002</v>
          </cell>
          <cell r="C641" t="str">
            <v>Costos Tarifa de Operacion Fija (BOT)</v>
          </cell>
          <cell r="D641">
            <v>2450519.36</v>
          </cell>
          <cell r="E641" t="str">
            <v>Gasto Deducible / Ingreso Acumulable</v>
          </cell>
          <cell r="F641" t="str">
            <v>ACRES</v>
          </cell>
          <cell r="G641" t="str">
            <v>CPCAR</v>
          </cell>
          <cell r="H641">
            <v>140</v>
          </cell>
          <cell r="I641" t="str">
            <v>ARM</v>
          </cell>
          <cell r="J641">
            <v>40569</v>
          </cell>
          <cell r="K641" t="str">
            <v>2011/001</v>
          </cell>
          <cell r="L641" t="str">
            <v>F-OPC34 DSACV T2 OPERACIÓN NORTE DIC 10</v>
          </cell>
          <cell r="M641" t="str">
            <v>F-OPC34</v>
          </cell>
          <cell r="N641">
            <v>43</v>
          </cell>
        </row>
        <row r="642">
          <cell r="B642">
            <v>51303002</v>
          </cell>
          <cell r="C642" t="str">
            <v>Costos Tarifa de Operacion Fija (BOT)</v>
          </cell>
          <cell r="D642">
            <v>1642751.13</v>
          </cell>
          <cell r="E642" t="str">
            <v>Gasto Deducible / Ingreso Acumulable</v>
          </cell>
          <cell r="F642" t="str">
            <v>ACRES</v>
          </cell>
          <cell r="G642" t="str">
            <v>CPCAR</v>
          </cell>
          <cell r="H642">
            <v>140</v>
          </cell>
          <cell r="I642" t="str">
            <v>ARM</v>
          </cell>
          <cell r="J642">
            <v>40569</v>
          </cell>
          <cell r="K642" t="str">
            <v>2011/001</v>
          </cell>
          <cell r="L642" t="str">
            <v>F-OPC35 DSACV T2 OPERACIÓN SUR DIC 10</v>
          </cell>
          <cell r="M642" t="str">
            <v>F-OPC35</v>
          </cell>
          <cell r="N642">
            <v>47</v>
          </cell>
        </row>
        <row r="643">
          <cell r="B643">
            <v>51303002</v>
          </cell>
          <cell r="C643" t="str">
            <v>Costos Tarifa de Operacion Fija (BOT)</v>
          </cell>
          <cell r="D643">
            <v>2487888.5</v>
          </cell>
          <cell r="E643" t="str">
            <v>Gasto Deducible / Ingreso Acumulable</v>
          </cell>
          <cell r="F643" t="str">
            <v>ACRES</v>
          </cell>
          <cell r="G643" t="str">
            <v>CPCAR</v>
          </cell>
          <cell r="H643">
            <v>149</v>
          </cell>
          <cell r="I643" t="str">
            <v>ARM</v>
          </cell>
          <cell r="J643">
            <v>40591</v>
          </cell>
          <cell r="K643" t="str">
            <v>2011/002</v>
          </cell>
          <cell r="L643" t="str">
            <v>F-OPC36 DSACV T2 OPERACIÓN NORTE ENE 11</v>
          </cell>
          <cell r="M643" t="str">
            <v>F-OPC36</v>
          </cell>
          <cell r="N643">
            <v>30</v>
          </cell>
        </row>
        <row r="644">
          <cell r="B644">
            <v>51303002</v>
          </cell>
          <cell r="C644" t="str">
            <v>Costos Tarifa de Operacion Fija (BOT)</v>
          </cell>
          <cell r="D644">
            <v>1667802.23</v>
          </cell>
          <cell r="E644" t="str">
            <v>Gasto Deducible / Ingreso Acumulable</v>
          </cell>
          <cell r="F644" t="str">
            <v>ACRES</v>
          </cell>
          <cell r="G644" t="str">
            <v>CPCAR</v>
          </cell>
          <cell r="H644">
            <v>149</v>
          </cell>
          <cell r="I644" t="str">
            <v>ARM</v>
          </cell>
          <cell r="J644">
            <v>40591</v>
          </cell>
          <cell r="K644" t="str">
            <v>2011/002</v>
          </cell>
          <cell r="L644" t="str">
            <v>F-OPC37 DSACV T2 OPERACIÓN SUR ENE 11</v>
          </cell>
          <cell r="M644" t="str">
            <v>F-OPC37</v>
          </cell>
          <cell r="N644">
            <v>34</v>
          </cell>
        </row>
        <row r="645">
          <cell r="B645">
            <v>51303002</v>
          </cell>
          <cell r="C645" t="str">
            <v>Costos Tarifa de Operacion Fija (BOT)</v>
          </cell>
          <cell r="D645">
            <v>2498462.15</v>
          </cell>
          <cell r="E645" t="str">
            <v>Gasto Deducible / Ingreso Acumulable</v>
          </cell>
          <cell r="F645" t="str">
            <v>ACRES</v>
          </cell>
          <cell r="G645" t="str">
            <v>CPCAR</v>
          </cell>
          <cell r="H645">
            <v>173</v>
          </cell>
          <cell r="I645" t="str">
            <v>ARM</v>
          </cell>
          <cell r="J645">
            <v>40646</v>
          </cell>
          <cell r="K645" t="str">
            <v>2011/004</v>
          </cell>
          <cell r="L645" t="str">
            <v>F-FFO1 DSACV T2 OPERACIÓN NORTE MAR 11</v>
          </cell>
          <cell r="M645" t="str">
            <v>F-FFO1</v>
          </cell>
          <cell r="N645">
            <v>17</v>
          </cell>
        </row>
        <row r="646">
          <cell r="B646">
            <v>51303002</v>
          </cell>
          <cell r="C646" t="str">
            <v>Costos Tarifa de Operacion Fija (BOT)</v>
          </cell>
          <cell r="D646">
            <v>1674890.47</v>
          </cell>
          <cell r="E646" t="str">
            <v>Gasto Deducible / Ingreso Acumulable</v>
          </cell>
          <cell r="F646" t="str">
            <v>ACRES</v>
          </cell>
          <cell r="G646" t="str">
            <v>CPCAR</v>
          </cell>
          <cell r="H646">
            <v>173</v>
          </cell>
          <cell r="I646" t="str">
            <v>ARM</v>
          </cell>
          <cell r="J646">
            <v>40646</v>
          </cell>
          <cell r="K646" t="str">
            <v>2011/004</v>
          </cell>
          <cell r="L646" t="str">
            <v>F-FFO2 DSACV T2 OPERACIÓN SUR MAR 11</v>
          </cell>
          <cell r="M646" t="str">
            <v>F-FFO2</v>
          </cell>
          <cell r="N646">
            <v>21</v>
          </cell>
        </row>
        <row r="647">
          <cell r="B647">
            <v>51303002</v>
          </cell>
          <cell r="C647" t="str">
            <v>Costos Tarifa de Operacion Fija (BOT)</v>
          </cell>
          <cell r="D647">
            <v>2489181.13</v>
          </cell>
          <cell r="E647" t="str">
            <v>Gasto Deducible / Ingreso Acumulable</v>
          </cell>
          <cell r="F647" t="str">
            <v>ACRES</v>
          </cell>
          <cell r="G647" t="str">
            <v>CPCAR</v>
          </cell>
          <cell r="H647">
            <v>212</v>
          </cell>
          <cell r="I647" t="str">
            <v>ARM</v>
          </cell>
          <cell r="J647">
            <v>40744</v>
          </cell>
          <cell r="K647" t="str">
            <v>2011/007</v>
          </cell>
          <cell r="L647" t="str">
            <v>F-FFO05 DSACV T2 OPERACIÓN NORTE ABR 11</v>
          </cell>
          <cell r="M647" t="str">
            <v>F-FFO05</v>
          </cell>
          <cell r="N647">
            <v>29</v>
          </cell>
        </row>
        <row r="648">
          <cell r="B648">
            <v>51303002</v>
          </cell>
          <cell r="C648" t="str">
            <v>Costos Tarifa de Operacion Fija (BOT)</v>
          </cell>
          <cell r="D648">
            <v>1651183.78</v>
          </cell>
          <cell r="E648" t="str">
            <v>Gasto Deducible / Ingreso Acumulable</v>
          </cell>
          <cell r="F648" t="str">
            <v>ACRES</v>
          </cell>
          <cell r="G648" t="str">
            <v>CPCAR</v>
          </cell>
          <cell r="H648">
            <v>212</v>
          </cell>
          <cell r="I648" t="str">
            <v>ARM</v>
          </cell>
          <cell r="J648">
            <v>40744</v>
          </cell>
          <cell r="K648" t="str">
            <v>2011/007</v>
          </cell>
          <cell r="L648" t="str">
            <v>F-FFO10 DSACV T2 OPERACIÓN SUR MAY 11</v>
          </cell>
          <cell r="M648" t="str">
            <v>F-FFO10</v>
          </cell>
          <cell r="N648">
            <v>33</v>
          </cell>
        </row>
        <row r="649">
          <cell r="B649">
            <v>51303002</v>
          </cell>
          <cell r="C649" t="str">
            <v>Costos Tarifa de Operacion Fija (BOT)</v>
          </cell>
          <cell r="D649">
            <v>1668668.77</v>
          </cell>
          <cell r="E649" t="str">
            <v>Gasto Deducible / Ingreso Acumulable</v>
          </cell>
          <cell r="F649" t="str">
            <v>ACRES</v>
          </cell>
          <cell r="G649" t="str">
            <v>CPCAR</v>
          </cell>
          <cell r="H649">
            <v>212</v>
          </cell>
          <cell r="I649" t="str">
            <v>ARM</v>
          </cell>
          <cell r="J649">
            <v>40744</v>
          </cell>
          <cell r="K649" t="str">
            <v>2011/007</v>
          </cell>
          <cell r="L649" t="str">
            <v>F-FFO6 DSACV T2 OPERACIÓN SUR ABR 11</v>
          </cell>
          <cell r="M649" t="str">
            <v>F-FFO6</v>
          </cell>
          <cell r="N649">
            <v>37</v>
          </cell>
        </row>
        <row r="650">
          <cell r="B650">
            <v>51303002</v>
          </cell>
          <cell r="C650" t="str">
            <v>Costos Tarifa de Operacion Fija (BOT)</v>
          </cell>
          <cell r="D650">
            <v>82173.509999999995</v>
          </cell>
          <cell r="E650" t="str">
            <v>Gasto Deducible / Ingreso Acumulable</v>
          </cell>
          <cell r="F650" t="str">
            <v>ACRES</v>
          </cell>
          <cell r="G650" t="str">
            <v>CPCAR</v>
          </cell>
          <cell r="H650">
            <v>212</v>
          </cell>
          <cell r="I650" t="str">
            <v>ARM</v>
          </cell>
          <cell r="J650">
            <v>40744</v>
          </cell>
          <cell r="K650" t="str">
            <v>2011/007</v>
          </cell>
          <cell r="L650" t="str">
            <v>F-FFO7 DSACV T2 OPERACIÓN NORTE JUN 11</v>
          </cell>
          <cell r="M650" t="str">
            <v>F-FFO7</v>
          </cell>
          <cell r="N650">
            <v>41</v>
          </cell>
        </row>
        <row r="651">
          <cell r="B651">
            <v>51303002</v>
          </cell>
          <cell r="C651" t="str">
            <v>Costos Tarifa de Operacion Fija (BOT)</v>
          </cell>
          <cell r="D651">
            <v>55086.54</v>
          </cell>
          <cell r="E651" t="str">
            <v>Gasto Deducible / Ingreso Acumulable</v>
          </cell>
          <cell r="F651" t="str">
            <v>ACRES</v>
          </cell>
          <cell r="G651" t="str">
            <v>CPCAR</v>
          </cell>
          <cell r="H651">
            <v>212</v>
          </cell>
          <cell r="I651" t="str">
            <v>ARM</v>
          </cell>
          <cell r="J651">
            <v>40744</v>
          </cell>
          <cell r="K651" t="str">
            <v>2011/007</v>
          </cell>
          <cell r="L651" t="str">
            <v>F-FFO8 DSACV T2 OPERACIÓN SUR JUN 11</v>
          </cell>
          <cell r="M651" t="str">
            <v>F-FFO8</v>
          </cell>
          <cell r="N651">
            <v>45</v>
          </cell>
        </row>
        <row r="652">
          <cell r="B652">
            <v>51303002</v>
          </cell>
          <cell r="C652" t="str">
            <v>Costos Tarifa de Operacion Fija (BOT)</v>
          </cell>
          <cell r="D652">
            <v>2463098.48</v>
          </cell>
          <cell r="E652" t="str">
            <v>Gasto Deducible / Ingreso Acumulable</v>
          </cell>
          <cell r="F652" t="str">
            <v>ACRES</v>
          </cell>
          <cell r="G652" t="str">
            <v>CPCAR</v>
          </cell>
          <cell r="H652">
            <v>212</v>
          </cell>
          <cell r="I652" t="str">
            <v>ARM</v>
          </cell>
          <cell r="J652">
            <v>40744</v>
          </cell>
          <cell r="K652" t="str">
            <v>2011/007</v>
          </cell>
          <cell r="L652" t="str">
            <v>F-FFO9 DSACV T2 OPERACIÓN NORTE MAY 11</v>
          </cell>
          <cell r="M652" t="str">
            <v>F-FFO9</v>
          </cell>
          <cell r="N652">
            <v>49</v>
          </cell>
        </row>
        <row r="653">
          <cell r="B653">
            <v>51303002</v>
          </cell>
          <cell r="C653" t="str">
            <v>Costos Tarifa de Operacion Fija (BOT)</v>
          </cell>
          <cell r="D653">
            <v>2662045.06</v>
          </cell>
          <cell r="E653" t="str">
            <v>Gasto Deducible / Ingreso Acumulable</v>
          </cell>
          <cell r="F653" t="str">
            <v>ACRES</v>
          </cell>
          <cell r="G653" t="str">
            <v>CPCAR</v>
          </cell>
          <cell r="H653">
            <v>224</v>
          </cell>
          <cell r="I653" t="str">
            <v>ARM</v>
          </cell>
          <cell r="J653">
            <v>40758</v>
          </cell>
          <cell r="K653" t="str">
            <v>2011/008</v>
          </cell>
          <cell r="L653" t="str">
            <v>F-FFO2 DSACV T2 OPERACIÓN NORTE JUN 11</v>
          </cell>
          <cell r="M653" t="str">
            <v>F-FFO2</v>
          </cell>
          <cell r="N653">
            <v>6</v>
          </cell>
        </row>
        <row r="654">
          <cell r="B654">
            <v>51303002</v>
          </cell>
          <cell r="C654" t="str">
            <v>Costos Tarifa de Operacion Fija (BOT)</v>
          </cell>
          <cell r="D654">
            <v>3345343.15</v>
          </cell>
          <cell r="E654" t="str">
            <v>Gasto Deducible / Ingreso Acumulable</v>
          </cell>
          <cell r="F654" t="str">
            <v>ACRES</v>
          </cell>
          <cell r="G654" t="str">
            <v>CPCAR</v>
          </cell>
          <cell r="H654">
            <v>224</v>
          </cell>
          <cell r="I654" t="str">
            <v>ARM</v>
          </cell>
          <cell r="J654">
            <v>40758</v>
          </cell>
          <cell r="K654" t="str">
            <v>2011/008</v>
          </cell>
          <cell r="L654" t="str">
            <v>F-FFO2 DSACV T2 OPERACIÓN SUR JUN 11</v>
          </cell>
          <cell r="M654" t="str">
            <v>F-FFO2</v>
          </cell>
          <cell r="N654">
            <v>8</v>
          </cell>
        </row>
        <row r="655">
          <cell r="B655">
            <v>51303002</v>
          </cell>
          <cell r="C655" t="str">
            <v>Costos Tarifa de Operacion Fija (BOT)</v>
          </cell>
          <cell r="D655">
            <v>-258129.7</v>
          </cell>
          <cell r="E655" t="str">
            <v>Gasto Deducible / Ingreso Acumulable</v>
          </cell>
          <cell r="F655" t="str">
            <v>ACRES</v>
          </cell>
          <cell r="G655" t="str">
            <v>CPCAR</v>
          </cell>
          <cell r="H655">
            <v>224</v>
          </cell>
          <cell r="I655" t="str">
            <v>ARM</v>
          </cell>
          <cell r="J655">
            <v>40758</v>
          </cell>
          <cell r="K655" t="str">
            <v>2011/008</v>
          </cell>
          <cell r="L655" t="str">
            <v>F-NCR-3 DSACV T2 OPERACIÓN NORTE JUN 11</v>
          </cell>
          <cell r="M655" t="str">
            <v>F-NCR-3</v>
          </cell>
          <cell r="N655">
            <v>26</v>
          </cell>
        </row>
        <row r="656">
          <cell r="B656">
            <v>51303002</v>
          </cell>
          <cell r="C656" t="str">
            <v>Costos Tarifa de Operacion Fija (BOT)</v>
          </cell>
          <cell r="D656">
            <v>-258129.71</v>
          </cell>
          <cell r="E656" t="str">
            <v>Gasto Deducible / Ingreso Acumulable</v>
          </cell>
          <cell r="F656" t="str">
            <v>ACRES</v>
          </cell>
          <cell r="G656" t="str">
            <v>CPCAR</v>
          </cell>
          <cell r="H656">
            <v>224</v>
          </cell>
          <cell r="I656" t="str">
            <v>ARM</v>
          </cell>
          <cell r="J656">
            <v>40758</v>
          </cell>
          <cell r="K656" t="str">
            <v>2011/008</v>
          </cell>
          <cell r="L656" t="str">
            <v>F-NCR-3 DSACV T2 OPERACIÓN SUR JUN 11</v>
          </cell>
          <cell r="M656" t="str">
            <v>F-NCR-3</v>
          </cell>
          <cell r="N656">
            <v>27</v>
          </cell>
        </row>
        <row r="657">
          <cell r="B657">
            <v>51303002</v>
          </cell>
          <cell r="C657" t="str">
            <v>Costos Tarifa de Operacion Fija (BOT)</v>
          </cell>
          <cell r="D657">
            <v>2526313.67</v>
          </cell>
          <cell r="E657" t="str">
            <v>Gasto Deducible / Ingreso Acumulable</v>
          </cell>
          <cell r="F657" t="str">
            <v>ACRES</v>
          </cell>
          <cell r="G657" t="str">
            <v>CPCAR</v>
          </cell>
          <cell r="H657">
            <v>224</v>
          </cell>
          <cell r="I657" t="str">
            <v>ARM</v>
          </cell>
          <cell r="J657">
            <v>40771</v>
          </cell>
          <cell r="K657" t="str">
            <v>2011/008</v>
          </cell>
          <cell r="L657" t="str">
            <v>F-FFO5 DSACV T2 OPERACIÓN NORTE JUL 11</v>
          </cell>
          <cell r="M657" t="str">
            <v>F-FFO5</v>
          </cell>
          <cell r="N657">
            <v>12</v>
          </cell>
        </row>
        <row r="658">
          <cell r="B658">
            <v>51303002</v>
          </cell>
          <cell r="C658" t="str">
            <v>Costos Tarifa de Operacion Fija (BOT)</v>
          </cell>
          <cell r="D658">
            <v>3174772</v>
          </cell>
          <cell r="E658" t="str">
            <v>Gasto Deducible / Ingreso Acumulable</v>
          </cell>
          <cell r="F658" t="str">
            <v>ACRES</v>
          </cell>
          <cell r="G658" t="str">
            <v>CPCAR</v>
          </cell>
          <cell r="H658">
            <v>224</v>
          </cell>
          <cell r="I658" t="str">
            <v>ARM</v>
          </cell>
          <cell r="J658">
            <v>40771</v>
          </cell>
          <cell r="K658" t="str">
            <v>2011/008</v>
          </cell>
          <cell r="L658" t="str">
            <v>F-FFO5 DSACV T2 OPERACIÓN SUR JUL 11</v>
          </cell>
          <cell r="M658" t="str">
            <v>F-FFO5</v>
          </cell>
          <cell r="N658">
            <v>14</v>
          </cell>
        </row>
        <row r="659">
          <cell r="B659">
            <v>51303002</v>
          </cell>
          <cell r="C659" t="str">
            <v>Costos Tarifa de Operacion Fija (BOT)</v>
          </cell>
          <cell r="D659">
            <v>2494322.8199999998</v>
          </cell>
          <cell r="E659" t="str">
            <v>Gasto Deducible / Ingreso Acumulable</v>
          </cell>
          <cell r="F659" t="str">
            <v>ACRES</v>
          </cell>
          <cell r="G659" t="str">
            <v>CPCAR</v>
          </cell>
          <cell r="H659">
            <v>161</v>
          </cell>
          <cell r="I659" t="str">
            <v>ARM</v>
          </cell>
          <cell r="J659">
            <v>40618</v>
          </cell>
          <cell r="K659" t="str">
            <v>2011/003</v>
          </cell>
          <cell r="L659" t="str">
            <v>F-OPC39 DSACV T2 OPERACIÓN NORTE FEB 11</v>
          </cell>
          <cell r="M659" t="str">
            <v>F-OPC39</v>
          </cell>
          <cell r="N659">
            <v>39</v>
          </cell>
        </row>
        <row r="660">
          <cell r="B660">
            <v>51303002</v>
          </cell>
          <cell r="C660" t="str">
            <v>Costos Tarifa de Operacion Fija (BOT)</v>
          </cell>
          <cell r="D660">
            <v>1672115.59</v>
          </cell>
          <cell r="E660" t="str">
            <v>Gasto Deducible / Ingreso Acumulable</v>
          </cell>
          <cell r="F660" t="str">
            <v>ACRES</v>
          </cell>
          <cell r="G660" t="str">
            <v>CPCAR</v>
          </cell>
          <cell r="H660">
            <v>161</v>
          </cell>
          <cell r="I660" t="str">
            <v>ARM</v>
          </cell>
          <cell r="J660">
            <v>40618</v>
          </cell>
          <cell r="K660" t="str">
            <v>2011/003</v>
          </cell>
          <cell r="L660" t="str">
            <v>F-OPC40 DSACV T2 OPERACIÓN SUR FEB 11</v>
          </cell>
          <cell r="M660" t="str">
            <v>F-OPC40</v>
          </cell>
          <cell r="N660">
            <v>43</v>
          </cell>
        </row>
        <row r="661">
          <cell r="B661">
            <v>51303002</v>
          </cell>
          <cell r="C661" t="str">
            <v>Costos Tarifa de Operacion Fija (BOT)</v>
          </cell>
          <cell r="D661">
            <v>2529398.08</v>
          </cell>
          <cell r="E661" t="str">
            <v>Gasto Deducible / Ingreso Acumulable</v>
          </cell>
          <cell r="F661" t="str">
            <v>ACRES</v>
          </cell>
          <cell r="G661" t="str">
            <v>CPCAR</v>
          </cell>
          <cell r="H661">
            <v>236</v>
          </cell>
          <cell r="I661" t="str">
            <v>ARM</v>
          </cell>
          <cell r="J661">
            <v>40799</v>
          </cell>
          <cell r="K661" t="str">
            <v>2011/009</v>
          </cell>
          <cell r="L661" t="str">
            <v>F-FFO6 DSACV T2 OPERACIÓN NORTE AGO 11</v>
          </cell>
          <cell r="M661" t="str">
            <v>F-FFO6</v>
          </cell>
          <cell r="N661">
            <v>17</v>
          </cell>
        </row>
        <row r="662">
          <cell r="B662">
            <v>51303002</v>
          </cell>
          <cell r="C662" t="str">
            <v>Costos Tarifa de Operacion Fija (BOT)</v>
          </cell>
          <cell r="D662">
            <v>3178648.12</v>
          </cell>
          <cell r="E662" t="str">
            <v>Gasto Deducible / Ingreso Acumulable</v>
          </cell>
          <cell r="F662" t="str">
            <v>ACRES</v>
          </cell>
          <cell r="G662" t="str">
            <v>CPCAR</v>
          </cell>
          <cell r="H662">
            <v>236</v>
          </cell>
          <cell r="I662" t="str">
            <v>ARM</v>
          </cell>
          <cell r="J662">
            <v>40799</v>
          </cell>
          <cell r="K662" t="str">
            <v>2011/009</v>
          </cell>
          <cell r="L662" t="str">
            <v>F-FFO6 DSACV T2 OPERACIÓN SUR AGO 11</v>
          </cell>
          <cell r="M662" t="str">
            <v>F-FFO6</v>
          </cell>
          <cell r="N662">
            <v>19</v>
          </cell>
        </row>
        <row r="663">
          <cell r="B663">
            <v>51303002</v>
          </cell>
          <cell r="C663" t="str">
            <v>Costos Tarifa de Operacion Fija (BOT)</v>
          </cell>
          <cell r="D663">
            <v>2539153.61</v>
          </cell>
          <cell r="E663" t="str">
            <v>Gasto Deducible / Ingreso Acumulable</v>
          </cell>
          <cell r="F663" t="str">
            <v>ACRES</v>
          </cell>
          <cell r="G663" t="str">
            <v>CPCAR</v>
          </cell>
          <cell r="H663">
            <v>259</v>
          </cell>
          <cell r="I663" t="str">
            <v>ARM</v>
          </cell>
          <cell r="J663">
            <v>40833</v>
          </cell>
          <cell r="K663" t="str">
            <v>2011/010</v>
          </cell>
          <cell r="L663" t="str">
            <v>F-FFO7 DSACV T2 OPERACIÓN NORTE SEP 11</v>
          </cell>
          <cell r="M663" t="str">
            <v>F-FFO7</v>
          </cell>
          <cell r="N663">
            <v>1</v>
          </cell>
        </row>
        <row r="664">
          <cell r="B664">
            <v>51303002</v>
          </cell>
          <cell r="C664" t="str">
            <v>Costos Tarifa de Operacion Fija (BOT)</v>
          </cell>
          <cell r="D664">
            <v>3190907.72</v>
          </cell>
          <cell r="E664" t="str">
            <v>Gasto Deducible / Ingreso Acumulable</v>
          </cell>
          <cell r="F664" t="str">
            <v>ACRES</v>
          </cell>
          <cell r="G664" t="str">
            <v>CPCAR</v>
          </cell>
          <cell r="H664">
            <v>259</v>
          </cell>
          <cell r="I664" t="str">
            <v>ARM</v>
          </cell>
          <cell r="J664">
            <v>40833</v>
          </cell>
          <cell r="K664" t="str">
            <v>2011/010</v>
          </cell>
          <cell r="L664" t="str">
            <v>F-FFO7 DSACV T2 OPERACIÓN SUR SEP 11</v>
          </cell>
          <cell r="M664" t="str">
            <v>F-FFO7</v>
          </cell>
          <cell r="N664">
            <v>3</v>
          </cell>
        </row>
        <row r="665">
          <cell r="B665">
            <v>51303002</v>
          </cell>
          <cell r="C665" t="str">
            <v>Costos Tarifa de Operacion Fija (BOT)</v>
          </cell>
          <cell r="D665">
            <v>2731609.36</v>
          </cell>
          <cell r="E665" t="str">
            <v>Gasto Deducible / Ingreso Acumulable</v>
          </cell>
          <cell r="F665" t="str">
            <v>ACRES</v>
          </cell>
          <cell r="G665" t="str">
            <v>CPCAR</v>
          </cell>
          <cell r="H665">
            <v>328</v>
          </cell>
          <cell r="I665" t="str">
            <v>ARM</v>
          </cell>
          <cell r="J665">
            <v>40865</v>
          </cell>
          <cell r="K665" t="str">
            <v>2011/011</v>
          </cell>
          <cell r="L665" t="str">
            <v>F-FFO8 SETA T2 OPERACIÓN NORTE OCT 11</v>
          </cell>
          <cell r="M665" t="str">
            <v>F-FFO8</v>
          </cell>
          <cell r="N665">
            <v>1</v>
          </cell>
        </row>
        <row r="666">
          <cell r="B666">
            <v>51303002</v>
          </cell>
          <cell r="C666" t="str">
            <v>Costos Tarifa de Operacion Fija (BOT)</v>
          </cell>
          <cell r="D666">
            <v>3432763.32</v>
          </cell>
          <cell r="E666" t="str">
            <v>Gasto Deducible / Ingreso Acumulable</v>
          </cell>
          <cell r="F666" t="str">
            <v>ACRES</v>
          </cell>
          <cell r="G666" t="str">
            <v>CPCAR</v>
          </cell>
          <cell r="H666">
            <v>328</v>
          </cell>
          <cell r="I666" t="str">
            <v>ARM</v>
          </cell>
          <cell r="J666">
            <v>40865</v>
          </cell>
          <cell r="K666" t="str">
            <v>2011/011</v>
          </cell>
          <cell r="L666" t="str">
            <v>F-FFO8 SETA T2 OPERACIÓN SUR OCT 11</v>
          </cell>
          <cell r="M666" t="str">
            <v>F-FFO8</v>
          </cell>
          <cell r="N666">
            <v>3</v>
          </cell>
        </row>
        <row r="667">
          <cell r="B667">
            <v>51303002</v>
          </cell>
          <cell r="C667" t="str">
            <v>Costos Tarifa de Operacion Fija (BOT)</v>
          </cell>
          <cell r="D667">
            <v>3060435.04</v>
          </cell>
          <cell r="E667" t="str">
            <v>Gasto Deducible / Ingreso Acumulable</v>
          </cell>
          <cell r="F667" t="str">
            <v>ACRES</v>
          </cell>
          <cell r="G667" t="str">
            <v>CPCAR</v>
          </cell>
          <cell r="H667">
            <v>392</v>
          </cell>
          <cell r="I667" t="str">
            <v>ARM</v>
          </cell>
          <cell r="J667">
            <v>40892</v>
          </cell>
          <cell r="K667" t="str">
            <v>2011/012</v>
          </cell>
          <cell r="L667" t="str">
            <v>F-FFO9 SETA T2 OPERACIÓN NORTE NOV 11</v>
          </cell>
          <cell r="M667" t="str">
            <v>F-FFO9</v>
          </cell>
          <cell r="N667">
            <v>1</v>
          </cell>
        </row>
        <row r="668">
          <cell r="B668">
            <v>51303002</v>
          </cell>
          <cell r="C668" t="str">
            <v>Costos Tarifa de Operacion Fija (BOT)</v>
          </cell>
          <cell r="D668">
            <v>3845992.51</v>
          </cell>
          <cell r="E668" t="str">
            <v>Gasto Deducible / Ingreso Acumulable</v>
          </cell>
          <cell r="F668" t="str">
            <v>ACRES</v>
          </cell>
          <cell r="G668" t="str">
            <v>CPCAR</v>
          </cell>
          <cell r="H668">
            <v>392</v>
          </cell>
          <cell r="I668" t="str">
            <v>ARM</v>
          </cell>
          <cell r="J668">
            <v>40892</v>
          </cell>
          <cell r="K668" t="str">
            <v>2011/012</v>
          </cell>
          <cell r="L668" t="str">
            <v>F-FFO9 SETA T2 OPERACIÓN SUR NOV 11</v>
          </cell>
          <cell r="M668" t="str">
            <v>F-FFO9</v>
          </cell>
          <cell r="N668">
            <v>3</v>
          </cell>
        </row>
        <row r="669">
          <cell r="B669">
            <v>51303003</v>
          </cell>
          <cell r="C669" t="str">
            <v>Costo Tarifa de Operacion Variable A</v>
          </cell>
          <cell r="D669">
            <v>1916901.64</v>
          </cell>
          <cell r="E669" t="str">
            <v>Gasto Deducible / Ingreso Acumulable</v>
          </cell>
          <cell r="F669" t="str">
            <v>ACRES</v>
          </cell>
          <cell r="G669" t="str">
            <v>CPCAR</v>
          </cell>
          <cell r="H669">
            <v>140</v>
          </cell>
          <cell r="I669" t="str">
            <v>ARM</v>
          </cell>
          <cell r="J669">
            <v>40569</v>
          </cell>
          <cell r="K669" t="str">
            <v>2011/001</v>
          </cell>
          <cell r="L669" t="str">
            <v>F-OPC34 DSACV T3 VARIABLE NORTE DIC 10</v>
          </cell>
          <cell r="M669" t="str">
            <v>F-OPC34</v>
          </cell>
          <cell r="N669">
            <v>44</v>
          </cell>
        </row>
        <row r="670">
          <cell r="B670">
            <v>51303003</v>
          </cell>
          <cell r="C670" t="str">
            <v>Costo Tarifa de Operacion Variable A</v>
          </cell>
          <cell r="D670">
            <v>1349985.15</v>
          </cell>
          <cell r="E670" t="str">
            <v>Gasto Deducible / Ingreso Acumulable</v>
          </cell>
          <cell r="F670" t="str">
            <v>ACRES</v>
          </cell>
          <cell r="G670" t="str">
            <v>CPCAR</v>
          </cell>
          <cell r="H670">
            <v>140</v>
          </cell>
          <cell r="I670" t="str">
            <v>ARM</v>
          </cell>
          <cell r="J670">
            <v>40569</v>
          </cell>
          <cell r="K670" t="str">
            <v>2011/001</v>
          </cell>
          <cell r="L670" t="str">
            <v>F-OPC35 DSACV T3 VARIABLE SUR DIC 10</v>
          </cell>
          <cell r="M670" t="str">
            <v>F-OPC35</v>
          </cell>
          <cell r="N670">
            <v>48</v>
          </cell>
        </row>
        <row r="671">
          <cell r="B671">
            <v>51303003</v>
          </cell>
          <cell r="C671" t="str">
            <v>Costo Tarifa de Operacion Variable A</v>
          </cell>
          <cell r="D671">
            <v>1001138.78</v>
          </cell>
          <cell r="E671" t="str">
            <v>Gasto Deducible / Ingreso Acumulable</v>
          </cell>
          <cell r="F671" t="str">
            <v>ACRES</v>
          </cell>
          <cell r="G671" t="str">
            <v>CPCAR</v>
          </cell>
          <cell r="H671">
            <v>149</v>
          </cell>
          <cell r="I671" t="str">
            <v>ARM</v>
          </cell>
          <cell r="J671">
            <v>40591</v>
          </cell>
          <cell r="K671" t="str">
            <v>2011/002</v>
          </cell>
          <cell r="L671" t="str">
            <v>F-OPC36 DSACV T3 VARIABLE NORTE ENE 11</v>
          </cell>
          <cell r="M671" t="str">
            <v>F-OPC36</v>
          </cell>
          <cell r="N671">
            <v>31</v>
          </cell>
        </row>
        <row r="672">
          <cell r="B672">
            <v>51303003</v>
          </cell>
          <cell r="C672" t="str">
            <v>Costo Tarifa de Operacion Variable A</v>
          </cell>
          <cell r="D672">
            <v>571937.96</v>
          </cell>
          <cell r="E672" t="str">
            <v>Gasto Deducible / Ingreso Acumulable</v>
          </cell>
          <cell r="F672" t="str">
            <v>ACRES</v>
          </cell>
          <cell r="G672" t="str">
            <v>CPCAR</v>
          </cell>
          <cell r="H672">
            <v>149</v>
          </cell>
          <cell r="I672" t="str">
            <v>ARM</v>
          </cell>
          <cell r="J672">
            <v>40591</v>
          </cell>
          <cell r="K672" t="str">
            <v>2011/002</v>
          </cell>
          <cell r="L672" t="str">
            <v>F-OPC37 DSACV T3 VARIABLE SUR ENE 11</v>
          </cell>
          <cell r="M672" t="str">
            <v>F-OPC37</v>
          </cell>
          <cell r="N672">
            <v>35</v>
          </cell>
        </row>
        <row r="673">
          <cell r="B673">
            <v>51303003</v>
          </cell>
          <cell r="C673" t="str">
            <v>Costo Tarifa de Operacion Variable A</v>
          </cell>
          <cell r="D673">
            <v>1434346.15</v>
          </cell>
          <cell r="E673" t="str">
            <v>Gasto Deducible / Ingreso Acumulable</v>
          </cell>
          <cell r="F673" t="str">
            <v>ACRES</v>
          </cell>
          <cell r="G673" t="str">
            <v>CPCAR</v>
          </cell>
          <cell r="H673">
            <v>161</v>
          </cell>
          <cell r="I673" t="str">
            <v>ARM</v>
          </cell>
          <cell r="J673">
            <v>40618</v>
          </cell>
          <cell r="K673" t="str">
            <v>2011/003</v>
          </cell>
          <cell r="L673" t="str">
            <v>F-OPC39 DSACV T3 VARIABLE NORTE FEB 11</v>
          </cell>
          <cell r="M673" t="str">
            <v>F-OPC39</v>
          </cell>
          <cell r="N673">
            <v>40</v>
          </cell>
        </row>
        <row r="674">
          <cell r="B674">
            <v>51303003</v>
          </cell>
          <cell r="C674" t="str">
            <v>Costo Tarifa de Operacion Variable A</v>
          </cell>
          <cell r="D674">
            <v>440582.97</v>
          </cell>
          <cell r="E674" t="str">
            <v>Gasto Deducible / Ingreso Acumulable</v>
          </cell>
          <cell r="F674" t="str">
            <v>ACRES</v>
          </cell>
          <cell r="G674" t="str">
            <v>CPCAR</v>
          </cell>
          <cell r="H674">
            <v>161</v>
          </cell>
          <cell r="I674" t="str">
            <v>ARM</v>
          </cell>
          <cell r="J674">
            <v>40618</v>
          </cell>
          <cell r="K674" t="str">
            <v>2011/003</v>
          </cell>
          <cell r="L674" t="str">
            <v>F-OPC40 DSACV T3 VARIABLE SUR FEB 11</v>
          </cell>
          <cell r="M674" t="str">
            <v>F-OPC40</v>
          </cell>
          <cell r="N674">
            <v>44</v>
          </cell>
        </row>
        <row r="675">
          <cell r="B675">
            <v>51303003</v>
          </cell>
          <cell r="C675" t="str">
            <v>Costo Tarifa de Operacion Variable A</v>
          </cell>
          <cell r="D675">
            <v>1897487.25</v>
          </cell>
          <cell r="E675" t="str">
            <v>Gasto Deducible / Ingreso Acumulable</v>
          </cell>
          <cell r="F675" t="str">
            <v>ACRES</v>
          </cell>
          <cell r="G675" t="str">
            <v>CPCAR</v>
          </cell>
          <cell r="H675">
            <v>173</v>
          </cell>
          <cell r="I675" t="str">
            <v>ARM</v>
          </cell>
          <cell r="J675">
            <v>40646</v>
          </cell>
          <cell r="K675" t="str">
            <v>2011/004</v>
          </cell>
          <cell r="L675" t="str">
            <v>F-FFO1 DSACV T3 VARIABLE NORTE MAR 11</v>
          </cell>
          <cell r="M675" t="str">
            <v>F-FFO1</v>
          </cell>
          <cell r="N675">
            <v>18</v>
          </cell>
        </row>
        <row r="676">
          <cell r="B676">
            <v>51303003</v>
          </cell>
          <cell r="C676" t="str">
            <v>Costo Tarifa de Operacion Variable A</v>
          </cell>
          <cell r="D676">
            <v>1345657.45</v>
          </cell>
          <cell r="E676" t="str">
            <v>Gasto Deducible / Ingreso Acumulable</v>
          </cell>
          <cell r="F676" t="str">
            <v>ACRES</v>
          </cell>
          <cell r="G676" t="str">
            <v>CPCAR</v>
          </cell>
          <cell r="H676">
            <v>173</v>
          </cell>
          <cell r="I676" t="str">
            <v>ARM</v>
          </cell>
          <cell r="J676">
            <v>40646</v>
          </cell>
          <cell r="K676" t="str">
            <v>2011/004</v>
          </cell>
          <cell r="L676" t="str">
            <v>F-FFO2 DSACV T3 VARIABLE SUR MAR 11</v>
          </cell>
          <cell r="M676" t="str">
            <v>F-FFO2</v>
          </cell>
          <cell r="N676">
            <v>22</v>
          </cell>
        </row>
        <row r="677">
          <cell r="B677">
            <v>51303003</v>
          </cell>
          <cell r="C677" t="str">
            <v>Costo Tarifa de Operacion Variable A</v>
          </cell>
          <cell r="D677">
            <v>1935532.97</v>
          </cell>
          <cell r="E677" t="str">
            <v>Gasto Deducible / Ingreso Acumulable</v>
          </cell>
          <cell r="F677" t="str">
            <v>ACRES</v>
          </cell>
          <cell r="G677" t="str">
            <v>CPCAR</v>
          </cell>
          <cell r="H677">
            <v>212</v>
          </cell>
          <cell r="I677" t="str">
            <v>ARM</v>
          </cell>
          <cell r="J677">
            <v>40744</v>
          </cell>
          <cell r="K677" t="str">
            <v>2011/007</v>
          </cell>
          <cell r="L677" t="str">
            <v>F-FFO05 DSACV T3 VARIABLE NORTE ABR 11</v>
          </cell>
          <cell r="M677" t="str">
            <v>F-FFO05</v>
          </cell>
          <cell r="N677">
            <v>30</v>
          </cell>
        </row>
        <row r="678">
          <cell r="B678">
            <v>51303003</v>
          </cell>
          <cell r="C678" t="str">
            <v>Costo Tarifa de Operacion Variable A</v>
          </cell>
          <cell r="D678">
            <v>2043858.2</v>
          </cell>
          <cell r="E678" t="str">
            <v>Gasto Deducible / Ingreso Acumulable</v>
          </cell>
          <cell r="F678" t="str">
            <v>ACRES</v>
          </cell>
          <cell r="G678" t="str">
            <v>CPCAR</v>
          </cell>
          <cell r="H678">
            <v>212</v>
          </cell>
          <cell r="I678" t="str">
            <v>ARM</v>
          </cell>
          <cell r="J678">
            <v>40744</v>
          </cell>
          <cell r="K678" t="str">
            <v>2011/007</v>
          </cell>
          <cell r="L678" t="str">
            <v>F-FFO10 DSACV T3 VARIABLE SUR MAY 11</v>
          </cell>
          <cell r="M678" t="str">
            <v>F-FFO10</v>
          </cell>
          <cell r="N678">
            <v>34</v>
          </cell>
        </row>
        <row r="679">
          <cell r="B679">
            <v>51303003</v>
          </cell>
          <cell r="C679" t="str">
            <v>Costo Tarifa de Operacion Variable A</v>
          </cell>
          <cell r="D679">
            <v>1689432.07</v>
          </cell>
          <cell r="E679" t="str">
            <v>Gasto Deducible / Ingreso Acumulable</v>
          </cell>
          <cell r="F679" t="str">
            <v>ACRES</v>
          </cell>
          <cell r="G679" t="str">
            <v>CPCAR</v>
          </cell>
          <cell r="H679">
            <v>212</v>
          </cell>
          <cell r="I679" t="str">
            <v>ARM</v>
          </cell>
          <cell r="J679">
            <v>40744</v>
          </cell>
          <cell r="K679" t="str">
            <v>2011/007</v>
          </cell>
          <cell r="L679" t="str">
            <v>F-FFO6 DSACV T3 VARIABLE SUR ABR 11</v>
          </cell>
          <cell r="M679" t="str">
            <v>F-FFO6</v>
          </cell>
          <cell r="N679">
            <v>38</v>
          </cell>
        </row>
        <row r="680">
          <cell r="B680">
            <v>51303003</v>
          </cell>
          <cell r="C680" t="str">
            <v>Costo Tarifa de Operacion Variable A</v>
          </cell>
          <cell r="D680">
            <v>72573.67</v>
          </cell>
          <cell r="E680" t="str">
            <v>Gasto Deducible / Ingreso Acumulable</v>
          </cell>
          <cell r="F680" t="str">
            <v>ACRES</v>
          </cell>
          <cell r="G680" t="str">
            <v>CPCAR</v>
          </cell>
          <cell r="H680">
            <v>212</v>
          </cell>
          <cell r="I680" t="str">
            <v>ARM</v>
          </cell>
          <cell r="J680">
            <v>40744</v>
          </cell>
          <cell r="K680" t="str">
            <v>2011/007</v>
          </cell>
          <cell r="L680" t="str">
            <v>F-FFO7 DSACV T3 VARIABLE NORTE JUN 11</v>
          </cell>
          <cell r="M680" t="str">
            <v>F-FFO7</v>
          </cell>
          <cell r="N680">
            <v>42</v>
          </cell>
        </row>
        <row r="681">
          <cell r="B681">
            <v>51303003</v>
          </cell>
          <cell r="C681" t="str">
            <v>Costo Tarifa de Operacion Variable A</v>
          </cell>
          <cell r="D681">
            <v>71641.23</v>
          </cell>
          <cell r="E681" t="str">
            <v>Gasto Deducible / Ingreso Acumulable</v>
          </cell>
          <cell r="F681" t="str">
            <v>ACRES</v>
          </cell>
          <cell r="G681" t="str">
            <v>CPCAR</v>
          </cell>
          <cell r="H681">
            <v>212</v>
          </cell>
          <cell r="I681" t="str">
            <v>ARM</v>
          </cell>
          <cell r="J681">
            <v>40744</v>
          </cell>
          <cell r="K681" t="str">
            <v>2011/007</v>
          </cell>
          <cell r="L681" t="str">
            <v>F-FFO8 DSACV T3 VARIABLE SUR JUN 11</v>
          </cell>
          <cell r="M681" t="str">
            <v>F-FFO8</v>
          </cell>
          <cell r="N681">
            <v>46</v>
          </cell>
        </row>
        <row r="682">
          <cell r="B682">
            <v>51303003</v>
          </cell>
          <cell r="C682" t="str">
            <v>Costo Tarifa de Operacion Variable A</v>
          </cell>
          <cell r="D682">
            <v>2022445.63</v>
          </cell>
          <cell r="E682" t="str">
            <v>Gasto Deducible / Ingreso Acumulable</v>
          </cell>
          <cell r="F682" t="str">
            <v>ACRES</v>
          </cell>
          <cell r="G682" t="str">
            <v>CPCAR</v>
          </cell>
          <cell r="H682">
            <v>212</v>
          </cell>
          <cell r="I682" t="str">
            <v>ARM</v>
          </cell>
          <cell r="J682">
            <v>40744</v>
          </cell>
          <cell r="K682" t="str">
            <v>2011/007</v>
          </cell>
          <cell r="L682" t="str">
            <v>F-FFO9 DSACV T3 VARIABLE NORTE MAY 11</v>
          </cell>
          <cell r="M682" t="str">
            <v>F-FFO9</v>
          </cell>
          <cell r="N682">
            <v>50</v>
          </cell>
        </row>
        <row r="683">
          <cell r="B683">
            <v>51303003</v>
          </cell>
          <cell r="C683" t="str">
            <v>Costo Tarifa de Operacion Variable A</v>
          </cell>
          <cell r="D683">
            <v>1571589.74</v>
          </cell>
          <cell r="E683" t="str">
            <v>Gasto Deducible / Ingreso Acumulable</v>
          </cell>
          <cell r="F683" t="str">
            <v>ACRES</v>
          </cell>
          <cell r="G683" t="str">
            <v>CPCAR</v>
          </cell>
          <cell r="H683">
            <v>224</v>
          </cell>
          <cell r="I683" t="str">
            <v>ARM</v>
          </cell>
          <cell r="J683">
            <v>40758</v>
          </cell>
          <cell r="K683" t="str">
            <v>2011/008</v>
          </cell>
          <cell r="L683" t="str">
            <v>F-FFO2 DSACV T3 VARIABLE NORTE JUN 11</v>
          </cell>
          <cell r="M683" t="str">
            <v>F-FFO2</v>
          </cell>
          <cell r="N683">
            <v>7</v>
          </cell>
        </row>
        <row r="684">
          <cell r="B684">
            <v>51303003</v>
          </cell>
          <cell r="C684" t="str">
            <v>Costo Tarifa de Operacion Variable A</v>
          </cell>
          <cell r="D684">
            <v>1722628.79</v>
          </cell>
          <cell r="E684" t="str">
            <v>Gasto Deducible / Ingreso Acumulable</v>
          </cell>
          <cell r="F684" t="str">
            <v>ACRES</v>
          </cell>
          <cell r="G684" t="str">
            <v>CPCAR</v>
          </cell>
          <cell r="H684">
            <v>224</v>
          </cell>
          <cell r="I684" t="str">
            <v>ARM</v>
          </cell>
          <cell r="J684">
            <v>40758</v>
          </cell>
          <cell r="K684" t="str">
            <v>2011/008</v>
          </cell>
          <cell r="L684" t="str">
            <v>F-FFO2 DSACV T3 VARIABLE SUR JUN 11</v>
          </cell>
          <cell r="M684" t="str">
            <v>F-FFO2</v>
          </cell>
          <cell r="N684">
            <v>9</v>
          </cell>
        </row>
        <row r="685">
          <cell r="B685">
            <v>51303003</v>
          </cell>
          <cell r="C685" t="str">
            <v>Costo Tarifa de Operacion Variable A</v>
          </cell>
          <cell r="D685">
            <v>1751148.86</v>
          </cell>
          <cell r="E685" t="str">
            <v>Gasto Deducible / Ingreso Acumulable</v>
          </cell>
          <cell r="F685" t="str">
            <v>ACRES</v>
          </cell>
          <cell r="G685" t="str">
            <v>CPCAR</v>
          </cell>
          <cell r="H685">
            <v>224</v>
          </cell>
          <cell r="I685" t="str">
            <v>ARM</v>
          </cell>
          <cell r="J685">
            <v>40771</v>
          </cell>
          <cell r="K685" t="str">
            <v>2011/008</v>
          </cell>
          <cell r="L685" t="str">
            <v>F-FFO5 DSACV T3 VARIABLE NORTE JUL 11</v>
          </cell>
          <cell r="M685" t="str">
            <v>F-FFO5</v>
          </cell>
          <cell r="N685">
            <v>13</v>
          </cell>
        </row>
        <row r="686">
          <cell r="B686">
            <v>51303003</v>
          </cell>
          <cell r="C686" t="str">
            <v>Costo Tarifa de Operacion Variable A</v>
          </cell>
          <cell r="D686">
            <v>1811333.48</v>
          </cell>
          <cell r="E686" t="str">
            <v>Gasto Deducible / Ingreso Acumulable</v>
          </cell>
          <cell r="F686" t="str">
            <v>ACRES</v>
          </cell>
          <cell r="G686" t="str">
            <v>CPCAR</v>
          </cell>
          <cell r="H686">
            <v>224</v>
          </cell>
          <cell r="I686" t="str">
            <v>ARM</v>
          </cell>
          <cell r="J686">
            <v>40771</v>
          </cell>
          <cell r="K686" t="str">
            <v>2011/008</v>
          </cell>
          <cell r="L686" t="str">
            <v>F-FFO5 DSACV T3 VARIABLE SUR JUL 11</v>
          </cell>
          <cell r="M686" t="str">
            <v>F-FFO5</v>
          </cell>
          <cell r="N686">
            <v>15</v>
          </cell>
        </row>
        <row r="687">
          <cell r="B687">
            <v>51303003</v>
          </cell>
          <cell r="C687" t="str">
            <v>Costo Tarifa de Operacion Variable A</v>
          </cell>
          <cell r="D687">
            <v>1819897.24</v>
          </cell>
          <cell r="E687" t="str">
            <v>Gasto Deducible / Ingreso Acumulable</v>
          </cell>
          <cell r="F687" t="str">
            <v>ACRES</v>
          </cell>
          <cell r="G687" t="str">
            <v>CPCAR</v>
          </cell>
          <cell r="H687">
            <v>236</v>
          </cell>
          <cell r="I687" t="str">
            <v>ARM</v>
          </cell>
          <cell r="J687">
            <v>40799</v>
          </cell>
          <cell r="K687" t="str">
            <v>2011/009</v>
          </cell>
          <cell r="L687" t="str">
            <v>F-FFO6 DSACV T3 VARIABLE NORTE AGO 11</v>
          </cell>
          <cell r="M687" t="str">
            <v>F-FFO6</v>
          </cell>
          <cell r="N687">
            <v>18</v>
          </cell>
        </row>
        <row r="688">
          <cell r="B688">
            <v>51303003</v>
          </cell>
          <cell r="C688" t="str">
            <v>Costo Tarifa de Operacion Variable A</v>
          </cell>
          <cell r="D688">
            <v>1919788.69</v>
          </cell>
          <cell r="E688" t="str">
            <v>Gasto Deducible / Ingreso Acumulable</v>
          </cell>
          <cell r="F688" t="str">
            <v>ACRES</v>
          </cell>
          <cell r="G688" t="str">
            <v>CPCAR</v>
          </cell>
          <cell r="H688">
            <v>236</v>
          </cell>
          <cell r="I688" t="str">
            <v>ARM</v>
          </cell>
          <cell r="J688">
            <v>40799</v>
          </cell>
          <cell r="K688" t="str">
            <v>2011/009</v>
          </cell>
          <cell r="L688" t="str">
            <v>F-FFO6 DSACV T3 VARIABLE SUR AGO 11</v>
          </cell>
          <cell r="M688" t="str">
            <v>F-FFO6</v>
          </cell>
          <cell r="N688">
            <v>20</v>
          </cell>
        </row>
        <row r="689">
          <cell r="B689">
            <v>51303003</v>
          </cell>
          <cell r="C689" t="str">
            <v>Costo Tarifa de Operacion Variable A</v>
          </cell>
          <cell r="D689">
            <v>1720745.77</v>
          </cell>
          <cell r="E689" t="str">
            <v>Gasto Deducible / Ingreso Acumulable</v>
          </cell>
          <cell r="F689" t="str">
            <v>ACRES</v>
          </cell>
          <cell r="G689" t="str">
            <v>CPCAR</v>
          </cell>
          <cell r="H689">
            <v>259</v>
          </cell>
          <cell r="I689" t="str">
            <v>ARM</v>
          </cell>
          <cell r="J689">
            <v>40833</v>
          </cell>
          <cell r="K689" t="str">
            <v>2011/010</v>
          </cell>
          <cell r="L689" t="str">
            <v>F-FFO7 DSACV T3 VARIABLE NORTE SEP 11</v>
          </cell>
          <cell r="M689" t="str">
            <v>F-FFO7</v>
          </cell>
          <cell r="N689">
            <v>2</v>
          </cell>
        </row>
        <row r="690">
          <cell r="B690">
            <v>51303003</v>
          </cell>
          <cell r="C690" t="str">
            <v>Costo Tarifa de Operacion Variable A</v>
          </cell>
          <cell r="D690">
            <v>1856734.94</v>
          </cell>
          <cell r="E690" t="str">
            <v>Gasto Deducible / Ingreso Acumulable</v>
          </cell>
          <cell r="F690" t="str">
            <v>ACRES</v>
          </cell>
          <cell r="G690" t="str">
            <v>CPCAR</v>
          </cell>
          <cell r="H690">
            <v>259</v>
          </cell>
          <cell r="I690" t="str">
            <v>ARM</v>
          </cell>
          <cell r="J690">
            <v>40833</v>
          </cell>
          <cell r="K690" t="str">
            <v>2011/010</v>
          </cell>
          <cell r="L690" t="str">
            <v>F-FFO7 DSACV T3 VARIABLE SUR SEP 11</v>
          </cell>
          <cell r="M690" t="str">
            <v>F-FFO7</v>
          </cell>
          <cell r="N690">
            <v>4</v>
          </cell>
        </row>
        <row r="691">
          <cell r="B691">
            <v>51303003</v>
          </cell>
          <cell r="C691" t="str">
            <v>Costo Tarifa de Operacion Variable A</v>
          </cell>
          <cell r="D691">
            <v>1776097.44</v>
          </cell>
          <cell r="E691" t="str">
            <v>Gasto Deducible / Ingreso Acumulable</v>
          </cell>
          <cell r="F691" t="str">
            <v>ACRES</v>
          </cell>
          <cell r="G691" t="str">
            <v>CPCAR</v>
          </cell>
          <cell r="H691">
            <v>328</v>
          </cell>
          <cell r="I691" t="str">
            <v>ARM</v>
          </cell>
          <cell r="J691">
            <v>40865</v>
          </cell>
          <cell r="K691" t="str">
            <v>2011/011</v>
          </cell>
          <cell r="L691" t="str">
            <v>F-FFO8 SETA T3 VARIABLE NORTE OCT 11</v>
          </cell>
          <cell r="M691" t="str">
            <v>F-FFO8</v>
          </cell>
          <cell r="N691">
            <v>2</v>
          </cell>
        </row>
        <row r="692">
          <cell r="B692">
            <v>51303003</v>
          </cell>
          <cell r="C692" t="str">
            <v>Costo Tarifa de Operacion Variable A</v>
          </cell>
          <cell r="D692">
            <v>1950598.99</v>
          </cell>
          <cell r="E692" t="str">
            <v>Gasto Deducible / Ingreso Acumulable</v>
          </cell>
          <cell r="F692" t="str">
            <v>ACRES</v>
          </cell>
          <cell r="G692" t="str">
            <v>CPCAR</v>
          </cell>
          <cell r="H692">
            <v>328</v>
          </cell>
          <cell r="I692" t="str">
            <v>ARM</v>
          </cell>
          <cell r="J692">
            <v>40865</v>
          </cell>
          <cell r="K692" t="str">
            <v>2011/011</v>
          </cell>
          <cell r="L692" t="str">
            <v>F-FFO8 SETA T3 VARIABLE SUR OCT 11</v>
          </cell>
          <cell r="M692" t="str">
            <v>F-FFO8</v>
          </cell>
          <cell r="N692">
            <v>4</v>
          </cell>
        </row>
        <row r="693">
          <cell r="B693">
            <v>51303003</v>
          </cell>
          <cell r="C693" t="str">
            <v>Costo Tarifa de Operacion Variable A</v>
          </cell>
          <cell r="D693">
            <v>1820157.91</v>
          </cell>
          <cell r="E693" t="str">
            <v>Gasto Deducible / Ingreso Acumulable</v>
          </cell>
          <cell r="F693" t="str">
            <v>ACRES</v>
          </cell>
          <cell r="G693" t="str">
            <v>CPCAR</v>
          </cell>
          <cell r="H693">
            <v>392</v>
          </cell>
          <cell r="I693" t="str">
            <v>ARM</v>
          </cell>
          <cell r="J693">
            <v>40892</v>
          </cell>
          <cell r="K693" t="str">
            <v>2011/012</v>
          </cell>
          <cell r="L693" t="str">
            <v>F-FFO9 SETA T3 VARIABLE NORTE NOV 11</v>
          </cell>
          <cell r="M693" t="str">
            <v>F-FFO9</v>
          </cell>
          <cell r="N693">
            <v>2</v>
          </cell>
        </row>
        <row r="694">
          <cell r="B694">
            <v>51303003</v>
          </cell>
          <cell r="C694" t="str">
            <v>Costo Tarifa de Operacion Variable A</v>
          </cell>
          <cell r="D694">
            <v>2127432.15</v>
          </cell>
          <cell r="E694" t="str">
            <v>Gasto Deducible / Ingreso Acumulable</v>
          </cell>
          <cell r="F694" t="str">
            <v>ACRES</v>
          </cell>
          <cell r="G694" t="str">
            <v>CPCAR</v>
          </cell>
          <cell r="H694">
            <v>392</v>
          </cell>
          <cell r="I694" t="str">
            <v>ARM</v>
          </cell>
          <cell r="J694">
            <v>40892</v>
          </cell>
          <cell r="K694" t="str">
            <v>2011/012</v>
          </cell>
          <cell r="L694" t="str">
            <v>F-FFO9 SETA T3 VARIABLE SUR NOV 11</v>
          </cell>
          <cell r="M694" t="str">
            <v>F-FFO9</v>
          </cell>
          <cell r="N694">
            <v>4</v>
          </cell>
        </row>
        <row r="695">
          <cell r="B695">
            <v>51303002</v>
          </cell>
          <cell r="C695" t="str">
            <v>Costos Tarifa de Operacion Fija (BOT)</v>
          </cell>
          <cell r="D695">
            <v>6906427.5499999998</v>
          </cell>
          <cell r="E695" t="str">
            <v>Provisiones de Gastos no Deducibles</v>
          </cell>
          <cell r="F695" t="str">
            <v>ACRES</v>
          </cell>
          <cell r="G695" t="str">
            <v>PRCAR</v>
          </cell>
          <cell r="H695">
            <v>395</v>
          </cell>
          <cell r="I695" t="str">
            <v>ARM</v>
          </cell>
          <cell r="J695">
            <v>40908</v>
          </cell>
          <cell r="K695" t="str">
            <v>2011/012</v>
          </cell>
          <cell r="L695" t="str">
            <v>PROVISION COSTOS   DIC 2011</v>
          </cell>
          <cell r="M695" t="str">
            <v>PROV COSTOS   DIC 11</v>
          </cell>
          <cell r="N695">
            <v>1</v>
          </cell>
        </row>
        <row r="696">
          <cell r="B696">
            <v>51303002</v>
          </cell>
          <cell r="C696" t="str">
            <v>Costos Tarifa de Operacion Fija (BOT)</v>
          </cell>
          <cell r="D696">
            <v>6164372.6799999997</v>
          </cell>
          <cell r="E696" t="str">
            <v>Provisiones de Gastos no Deducibles</v>
          </cell>
          <cell r="F696" t="str">
            <v>ACRES</v>
          </cell>
          <cell r="G696" t="str">
            <v>PRCAR</v>
          </cell>
          <cell r="H696">
            <v>336</v>
          </cell>
          <cell r="I696" t="str">
            <v>ARM</v>
          </cell>
          <cell r="J696">
            <v>40877</v>
          </cell>
          <cell r="K696" t="str">
            <v>2011/011</v>
          </cell>
          <cell r="L696" t="str">
            <v>PROVISION COSTOS   NOV 2011</v>
          </cell>
          <cell r="M696" t="str">
            <v>PROV COSTOS   NOV 11</v>
          </cell>
          <cell r="N696">
            <v>1</v>
          </cell>
        </row>
        <row r="697">
          <cell r="B697">
            <v>51303002</v>
          </cell>
          <cell r="C697" t="str">
            <v>Costos Tarifa de Operacion Fija (BOT)</v>
          </cell>
          <cell r="D697">
            <v>-6164372.6799999997</v>
          </cell>
          <cell r="E697" t="str">
            <v>Provisiones de Gastos no Deducibles</v>
          </cell>
          <cell r="F697" t="str">
            <v>ACRES</v>
          </cell>
          <cell r="G697" t="str">
            <v>PRCAR</v>
          </cell>
          <cell r="H697">
            <v>394</v>
          </cell>
          <cell r="I697" t="str">
            <v>ARM</v>
          </cell>
          <cell r="J697">
            <v>40878</v>
          </cell>
          <cell r="K697" t="str">
            <v>2011/012</v>
          </cell>
          <cell r="L697" t="str">
            <v>CANCELACION PROVISION COSTOS NOV  2011</v>
          </cell>
          <cell r="M697" t="str">
            <v>CANC PROV COSTOS NOV</v>
          </cell>
          <cell r="N697">
            <v>1</v>
          </cell>
        </row>
        <row r="698">
          <cell r="B698">
            <v>51303002</v>
          </cell>
          <cell r="C698" t="str">
            <v>Costos Tarifa de Operacion Fija (BOT)</v>
          </cell>
          <cell r="D698">
            <v>5708046.2000000002</v>
          </cell>
          <cell r="E698" t="str">
            <v>Provisiones de Gastos no Deducibles</v>
          </cell>
          <cell r="F698" t="str">
            <v>ACRES</v>
          </cell>
          <cell r="G698" t="str">
            <v>PRCAR</v>
          </cell>
          <cell r="H698">
            <v>267</v>
          </cell>
          <cell r="I698" t="str">
            <v>ARM</v>
          </cell>
          <cell r="J698">
            <v>40847</v>
          </cell>
          <cell r="K698" t="str">
            <v>2011/010</v>
          </cell>
          <cell r="L698" t="str">
            <v>PROVISION COSTOS   OCT 2011</v>
          </cell>
          <cell r="M698" t="str">
            <v>PROV COSTOS   OCT 11</v>
          </cell>
          <cell r="N698">
            <v>1</v>
          </cell>
        </row>
        <row r="699">
          <cell r="B699">
            <v>51303002</v>
          </cell>
          <cell r="C699" t="str">
            <v>Costos Tarifa de Operacion Fija (BOT)</v>
          </cell>
          <cell r="D699">
            <v>-11416092.4</v>
          </cell>
          <cell r="E699" t="str">
            <v>Provisiones de Gastos no Deducibles</v>
          </cell>
          <cell r="F699" t="str">
            <v>ACRES</v>
          </cell>
          <cell r="G699" t="str">
            <v>PRCAR</v>
          </cell>
          <cell r="H699">
            <v>269</v>
          </cell>
          <cell r="I699" t="str">
            <v>ARM</v>
          </cell>
          <cell r="J699">
            <v>40847</v>
          </cell>
          <cell r="K699" t="str">
            <v>2011/010</v>
          </cell>
          <cell r="L699" t="str">
            <v>CORREC POLIZA 268</v>
          </cell>
          <cell r="M699" t="str">
            <v>CORREC POLIZA 268</v>
          </cell>
          <cell r="N699">
            <v>1</v>
          </cell>
        </row>
        <row r="700">
          <cell r="B700">
            <v>51303002</v>
          </cell>
          <cell r="C700" t="str">
            <v>Costos Tarifa de Operacion Fija (BOT)</v>
          </cell>
          <cell r="D700">
            <v>5730061.3300000001</v>
          </cell>
          <cell r="E700" t="str">
            <v>Provisiones de Gastos no Deducibles</v>
          </cell>
          <cell r="F700" t="str">
            <v>ACRES</v>
          </cell>
          <cell r="G700" t="str">
            <v>PRCAR</v>
          </cell>
          <cell r="H700">
            <v>270</v>
          </cell>
          <cell r="I700" t="str">
            <v>ARM</v>
          </cell>
          <cell r="J700">
            <v>40847</v>
          </cell>
          <cell r="K700" t="str">
            <v>2011/010</v>
          </cell>
          <cell r="L700" t="str">
            <v>PROVISION COSTOS   OCT 2011</v>
          </cell>
          <cell r="M700" t="str">
            <v>PROV COSTOS   OCT 11</v>
          </cell>
          <cell r="N700">
            <v>1</v>
          </cell>
        </row>
        <row r="701">
          <cell r="B701">
            <v>51303002</v>
          </cell>
          <cell r="C701" t="str">
            <v>Costos Tarifa de Operacion Fija (BOT)</v>
          </cell>
          <cell r="D701">
            <v>-5730061.3300000001</v>
          </cell>
          <cell r="E701" t="str">
            <v>Provisiones de Gastos no Deducibles</v>
          </cell>
          <cell r="F701" t="str">
            <v>ACRES</v>
          </cell>
          <cell r="G701" t="str">
            <v>PRCAR</v>
          </cell>
          <cell r="H701">
            <v>331</v>
          </cell>
          <cell r="I701" t="str">
            <v>ARM</v>
          </cell>
          <cell r="J701">
            <v>40848</v>
          </cell>
          <cell r="K701" t="str">
            <v>2011/011</v>
          </cell>
          <cell r="L701" t="str">
            <v>CANCELACION PROVISION COSTOS OCT  2011</v>
          </cell>
          <cell r="M701" t="str">
            <v>CANC PROV COSTOS OCT</v>
          </cell>
          <cell r="N701">
            <v>1</v>
          </cell>
        </row>
        <row r="702">
          <cell r="B702">
            <v>51303002</v>
          </cell>
          <cell r="C702" t="str">
            <v>Costos Tarifa de Operacion Fija (BOT)</v>
          </cell>
          <cell r="D702">
            <v>5708046.2000000002</v>
          </cell>
          <cell r="E702" t="str">
            <v>Provisiones de Gastos no Deducibles</v>
          </cell>
          <cell r="F702" t="str">
            <v>ACRES</v>
          </cell>
          <cell r="G702" t="str">
            <v>PRCAR</v>
          </cell>
          <cell r="H702">
            <v>240</v>
          </cell>
          <cell r="I702" t="str">
            <v>ARM</v>
          </cell>
          <cell r="J702">
            <v>40816</v>
          </cell>
          <cell r="K702" t="str">
            <v>2011/009</v>
          </cell>
          <cell r="L702" t="str">
            <v>PROVISION COSTOS   SEP 2011</v>
          </cell>
          <cell r="M702" t="str">
            <v>PROV COSTOS   SEP 11</v>
          </cell>
          <cell r="N702">
            <v>31</v>
          </cell>
        </row>
        <row r="703">
          <cell r="B703">
            <v>51303002</v>
          </cell>
          <cell r="C703" t="str">
            <v>Costos Tarifa de Operacion Fija (BOT)</v>
          </cell>
          <cell r="D703">
            <v>-5708046.2000000002</v>
          </cell>
          <cell r="E703" t="str">
            <v>Provisiones de Gastos no Deducibles</v>
          </cell>
          <cell r="F703" t="str">
            <v>ACRES</v>
          </cell>
          <cell r="G703" t="str">
            <v>PRCAR</v>
          </cell>
          <cell r="H703">
            <v>262</v>
          </cell>
          <cell r="I703" t="str">
            <v>ARM</v>
          </cell>
          <cell r="J703">
            <v>40817</v>
          </cell>
          <cell r="K703" t="str">
            <v>2011/010</v>
          </cell>
          <cell r="L703" t="str">
            <v>CANCELACION PROVISION COSTOS SEP  2011</v>
          </cell>
          <cell r="M703" t="str">
            <v>CANC PROV COSTOS SEP</v>
          </cell>
          <cell r="N703">
            <v>1</v>
          </cell>
        </row>
        <row r="704">
          <cell r="B704">
            <v>51303002</v>
          </cell>
          <cell r="C704" t="str">
            <v>Costos Tarifa de Operacion Fija (BOT)</v>
          </cell>
          <cell r="D704">
            <v>5708046.2000000002</v>
          </cell>
          <cell r="E704" t="str">
            <v>Provisiones de Gastos no Deducibles</v>
          </cell>
          <cell r="F704" t="str">
            <v>ACRES</v>
          </cell>
          <cell r="G704" t="str">
            <v>PRCAR</v>
          </cell>
          <cell r="H704">
            <v>268</v>
          </cell>
          <cell r="I704" t="str">
            <v>ARM</v>
          </cell>
          <cell r="J704">
            <v>40817</v>
          </cell>
          <cell r="K704" t="str">
            <v>2011/010</v>
          </cell>
          <cell r="L704" t="str">
            <v>CANCELA POLIZA 267</v>
          </cell>
          <cell r="M704" t="str">
            <v>CANCELA POLIZA 267</v>
          </cell>
          <cell r="N704">
            <v>1</v>
          </cell>
        </row>
        <row r="705">
          <cell r="B705">
            <v>51303002</v>
          </cell>
          <cell r="C705" t="str">
            <v>Costos Tarifa de Operacion Fija (BOT)</v>
          </cell>
          <cell r="D705">
            <v>4166438.41</v>
          </cell>
          <cell r="E705" t="str">
            <v>Provisiones de Gastos no Deducibles</v>
          </cell>
          <cell r="F705" t="str">
            <v>ACRES</v>
          </cell>
          <cell r="G705" t="str">
            <v>PRCAR</v>
          </cell>
          <cell r="H705">
            <v>165</v>
          </cell>
          <cell r="I705" t="str">
            <v>ARM</v>
          </cell>
          <cell r="J705">
            <v>40633</v>
          </cell>
          <cell r="K705" t="str">
            <v>2011/003</v>
          </cell>
          <cell r="L705" t="str">
            <v>PROVISION COSTOS   MAR 2011</v>
          </cell>
          <cell r="M705" t="str">
            <v>PROV COSTOS   MAR 11</v>
          </cell>
          <cell r="N705">
            <v>69</v>
          </cell>
        </row>
        <row r="706">
          <cell r="B706">
            <v>51303002</v>
          </cell>
          <cell r="C706" t="str">
            <v>Costos Tarifa de Operacion Fija (BOT)</v>
          </cell>
          <cell r="D706">
            <v>-4166438.41</v>
          </cell>
          <cell r="E706" t="str">
            <v>Provisiones de Gastos no Deducibles</v>
          </cell>
          <cell r="F706" t="str">
            <v>ACRES</v>
          </cell>
          <cell r="G706" t="str">
            <v>PRCAR</v>
          </cell>
          <cell r="H706">
            <v>177</v>
          </cell>
          <cell r="I706" t="str">
            <v>ARM</v>
          </cell>
          <cell r="J706">
            <v>40634</v>
          </cell>
          <cell r="K706" t="str">
            <v>2011/004</v>
          </cell>
          <cell r="L706" t="str">
            <v>CANCELACION PROVISION COSTOS MAR  2011</v>
          </cell>
          <cell r="M706" t="str">
            <v>CANC PROV COSTOS MAR</v>
          </cell>
          <cell r="N706">
            <v>5</v>
          </cell>
        </row>
        <row r="707">
          <cell r="B707">
            <v>51303002</v>
          </cell>
          <cell r="C707" t="str">
            <v>Costos Tarifa de Operacion Fija (BOT)</v>
          </cell>
          <cell r="D707">
            <v>4337647.1500000004</v>
          </cell>
          <cell r="E707" t="str">
            <v>Provisiones de Gastos no Deducibles</v>
          </cell>
          <cell r="F707" t="str">
            <v>ACRES</v>
          </cell>
          <cell r="G707" t="str">
            <v>PRCAR</v>
          </cell>
          <cell r="H707">
            <v>228</v>
          </cell>
          <cell r="I707" t="str">
            <v>ARM</v>
          </cell>
          <cell r="J707">
            <v>40786</v>
          </cell>
          <cell r="K707" t="str">
            <v>2011/008</v>
          </cell>
          <cell r="L707" t="str">
            <v>PROVISION COSTOS   AGO 2011</v>
          </cell>
          <cell r="M707" t="str">
            <v>PROV COSTOS   AGO 11</v>
          </cell>
          <cell r="N707">
            <v>65</v>
          </cell>
        </row>
        <row r="708">
          <cell r="B708">
            <v>51303002</v>
          </cell>
          <cell r="C708" t="str">
            <v>Costos Tarifa de Operacion Fija (BOT)</v>
          </cell>
          <cell r="D708">
            <v>-4337647.1500000004</v>
          </cell>
          <cell r="E708" t="str">
            <v>Provisiones de Gastos no Deducibles</v>
          </cell>
          <cell r="F708" t="str">
            <v>ACRES</v>
          </cell>
          <cell r="G708" t="str">
            <v>PRCAR</v>
          </cell>
          <cell r="H708">
            <v>240</v>
          </cell>
          <cell r="I708" t="str">
            <v>ARM</v>
          </cell>
          <cell r="J708">
            <v>40787</v>
          </cell>
          <cell r="K708" t="str">
            <v>2011/009</v>
          </cell>
          <cell r="L708" t="str">
            <v>CANCELACION PROVISION COSTOS AGO  2011</v>
          </cell>
          <cell r="M708" t="str">
            <v>CANC PROV COSTOS AGO</v>
          </cell>
          <cell r="N708">
            <v>7</v>
          </cell>
        </row>
        <row r="709">
          <cell r="B709">
            <v>51303002</v>
          </cell>
          <cell r="C709" t="str">
            <v>Costos Tarifa de Operacion Fija (BOT)</v>
          </cell>
          <cell r="D709">
            <v>-4798072.68</v>
          </cell>
          <cell r="E709" t="str">
            <v>Provisiones de Gastos no Deducibles</v>
          </cell>
          <cell r="F709" t="str">
            <v>ACRES</v>
          </cell>
          <cell r="G709" t="str">
            <v>PRCAR</v>
          </cell>
          <cell r="H709">
            <v>216</v>
          </cell>
          <cell r="I709" t="str">
            <v>ARM</v>
          </cell>
          <cell r="J709">
            <v>40755</v>
          </cell>
          <cell r="K709" t="str">
            <v>2011/007</v>
          </cell>
          <cell r="L709" t="str">
            <v>CANC PROV COSTOS DSACV</v>
          </cell>
          <cell r="M709" t="str">
            <v>CANC PROV COSTOS DSACV</v>
          </cell>
          <cell r="N709">
            <v>6</v>
          </cell>
        </row>
        <row r="710">
          <cell r="B710">
            <v>51303002</v>
          </cell>
          <cell r="C710" t="str">
            <v>Costos Tarifa de Operacion Fija (BOT)</v>
          </cell>
          <cell r="D710">
            <v>-4114282.26</v>
          </cell>
          <cell r="E710" t="str">
            <v>Provisiones de Gastos no Deducibles</v>
          </cell>
          <cell r="F710" t="str">
            <v>ACRES</v>
          </cell>
          <cell r="G710" t="str">
            <v>PRCAR</v>
          </cell>
          <cell r="H710">
            <v>216</v>
          </cell>
          <cell r="I710" t="str">
            <v>ARM</v>
          </cell>
          <cell r="J710">
            <v>40755</v>
          </cell>
          <cell r="K710" t="str">
            <v>2011/007</v>
          </cell>
          <cell r="L710" t="str">
            <v>CANC PROV COSTOS DSACV</v>
          </cell>
          <cell r="M710" t="str">
            <v>CANC PROV COSTOS DSACV</v>
          </cell>
          <cell r="N710">
            <v>9</v>
          </cell>
        </row>
        <row r="711">
          <cell r="B711">
            <v>51303002</v>
          </cell>
          <cell r="C711" t="str">
            <v>Costos Tarifa de Operacion Fija (BOT)</v>
          </cell>
          <cell r="D711">
            <v>-4173352.62</v>
          </cell>
          <cell r="E711" t="str">
            <v>Provisiones de Gastos no Deducibles</v>
          </cell>
          <cell r="F711" t="str">
            <v>ACRES</v>
          </cell>
          <cell r="G711" t="str">
            <v>PRCAR</v>
          </cell>
          <cell r="H711">
            <v>216</v>
          </cell>
          <cell r="I711" t="str">
            <v>ARM</v>
          </cell>
          <cell r="J711">
            <v>40755</v>
          </cell>
          <cell r="K711" t="str">
            <v>2011/007</v>
          </cell>
          <cell r="L711" t="str">
            <v>CANC PROV COSTOS DSACV</v>
          </cell>
          <cell r="M711" t="str">
            <v>CANC PROV COSTOS DSACV</v>
          </cell>
          <cell r="N711">
            <v>12</v>
          </cell>
        </row>
        <row r="712">
          <cell r="B712">
            <v>51303002</v>
          </cell>
          <cell r="C712" t="str">
            <v>Costos Tarifa de Operacion Fija (BOT)</v>
          </cell>
          <cell r="D712">
            <v>6007388.21</v>
          </cell>
          <cell r="E712" t="str">
            <v>Provisiones de Gastos no Deducibles</v>
          </cell>
          <cell r="F712" t="str">
            <v>ACRES</v>
          </cell>
          <cell r="G712" t="str">
            <v>PRCAR</v>
          </cell>
          <cell r="H712">
            <v>216</v>
          </cell>
          <cell r="I712" t="str">
            <v>ARM</v>
          </cell>
          <cell r="J712">
            <v>40755</v>
          </cell>
          <cell r="K712" t="str">
            <v>2011/007</v>
          </cell>
          <cell r="L712" t="str">
            <v>PROVISION COSTOS   JUL 2011</v>
          </cell>
          <cell r="M712" t="str">
            <v>PROV COSTOS   JUL 11</v>
          </cell>
          <cell r="N712">
            <v>76</v>
          </cell>
        </row>
        <row r="713">
          <cell r="B713">
            <v>51303002</v>
          </cell>
          <cell r="C713" t="str">
            <v>Costos Tarifa de Operacion Fija (BOT)</v>
          </cell>
          <cell r="D713">
            <v>-6007388.21</v>
          </cell>
          <cell r="E713" t="str">
            <v>Provisiones de Gastos no Deducibles</v>
          </cell>
          <cell r="F713" t="str">
            <v>ACRES</v>
          </cell>
          <cell r="G713" t="str">
            <v>PRCAR</v>
          </cell>
          <cell r="H713">
            <v>228</v>
          </cell>
          <cell r="I713" t="str">
            <v>ARM</v>
          </cell>
          <cell r="J713">
            <v>40756</v>
          </cell>
          <cell r="K713" t="str">
            <v>2011/008</v>
          </cell>
          <cell r="L713" t="str">
            <v>CANCELACION PROVISION COSTOS JUL  2011</v>
          </cell>
          <cell r="M713" t="str">
            <v>CANC PROV COSTOS JUL</v>
          </cell>
          <cell r="N713">
            <v>1</v>
          </cell>
        </row>
        <row r="714">
          <cell r="B714">
            <v>51303002</v>
          </cell>
          <cell r="C714" t="str">
            <v>Costos Tarifa de Operacion Fija (BOT)</v>
          </cell>
          <cell r="D714">
            <v>4173352.62</v>
          </cell>
          <cell r="E714" t="str">
            <v>Provisiones de Gastos no Deducibles</v>
          </cell>
          <cell r="F714" t="str">
            <v>ACRES</v>
          </cell>
          <cell r="G714" t="str">
            <v>PRCAR</v>
          </cell>
          <cell r="H714">
            <v>177</v>
          </cell>
          <cell r="I714" t="str">
            <v>ARM</v>
          </cell>
          <cell r="J714">
            <v>40663</v>
          </cell>
          <cell r="K714" t="str">
            <v>2011/004</v>
          </cell>
          <cell r="L714" t="str">
            <v>PROVISION COSTOS   ABR 2011</v>
          </cell>
          <cell r="M714" t="str">
            <v>PROV COSTOS   ABR 11</v>
          </cell>
          <cell r="N714">
            <v>63</v>
          </cell>
        </row>
        <row r="715">
          <cell r="B715">
            <v>51303002</v>
          </cell>
          <cell r="C715" t="str">
            <v>Costos Tarifa de Operacion Fija (BOT)</v>
          </cell>
          <cell r="D715">
            <v>-4173352.62</v>
          </cell>
          <cell r="E715" t="str">
            <v>Provisiones de Gastos no Deducibles</v>
          </cell>
          <cell r="F715" t="str">
            <v>ACRES</v>
          </cell>
          <cell r="G715" t="str">
            <v>PRCAR</v>
          </cell>
          <cell r="H715">
            <v>190</v>
          </cell>
          <cell r="I715" t="str">
            <v>ARM</v>
          </cell>
          <cell r="J715">
            <v>40664</v>
          </cell>
          <cell r="K715" t="str">
            <v>2011/005</v>
          </cell>
          <cell r="L715" t="str">
            <v>CANCELACION PROVISION COSTOS ABR  2011</v>
          </cell>
          <cell r="M715" t="str">
            <v>CANC PROV COSTOS ABR</v>
          </cell>
          <cell r="N715">
            <v>3</v>
          </cell>
        </row>
        <row r="716">
          <cell r="B716">
            <v>51303002</v>
          </cell>
          <cell r="C716" t="str">
            <v>Costos Tarifa de Operacion Fija (BOT)</v>
          </cell>
          <cell r="D716">
            <v>4798072.68</v>
          </cell>
          <cell r="E716" t="str">
            <v>Provisiones de Gastos no Deducibles</v>
          </cell>
          <cell r="F716" t="str">
            <v>ACRES</v>
          </cell>
          <cell r="G716" t="str">
            <v>PRCAR</v>
          </cell>
          <cell r="H716">
            <v>190</v>
          </cell>
          <cell r="I716" t="str">
            <v>ARM</v>
          </cell>
          <cell r="J716">
            <v>40694</v>
          </cell>
          <cell r="K716" t="str">
            <v>2011/005</v>
          </cell>
          <cell r="L716" t="str">
            <v>PROVISION COSTOS   MAY 2011</v>
          </cell>
          <cell r="M716" t="str">
            <v>PROV COSTOS   MAY 11</v>
          </cell>
          <cell r="N716">
            <v>48</v>
          </cell>
        </row>
        <row r="717">
          <cell r="B717">
            <v>51303002</v>
          </cell>
          <cell r="C717" t="str">
            <v>Costos Tarifa de Operacion Fija (BOT)</v>
          </cell>
          <cell r="D717">
            <v>4798072.68</v>
          </cell>
          <cell r="E717" t="str">
            <v>Provisiones de Gastos no Deducibles</v>
          </cell>
          <cell r="F717" t="str">
            <v>ACRES</v>
          </cell>
          <cell r="G717" t="str">
            <v>PRCAR</v>
          </cell>
          <cell r="H717">
            <v>203</v>
          </cell>
          <cell r="I717" t="str">
            <v>ARM</v>
          </cell>
          <cell r="J717">
            <v>40695</v>
          </cell>
          <cell r="K717" t="str">
            <v>2011/006</v>
          </cell>
          <cell r="L717" t="str">
            <v>CANC POL 179799</v>
          </cell>
          <cell r="M717" t="str">
            <v>CANC POL 179799</v>
          </cell>
          <cell r="N717">
            <v>3</v>
          </cell>
        </row>
        <row r="718">
          <cell r="B718">
            <v>51303002</v>
          </cell>
          <cell r="C718" t="str">
            <v>Costos Tarifa de Operacion Fija (BOT)</v>
          </cell>
          <cell r="D718">
            <v>-4798072.68</v>
          </cell>
          <cell r="E718" t="str">
            <v>Provisiones de Gastos no Deducibles</v>
          </cell>
          <cell r="F718" t="str">
            <v>ACRES</v>
          </cell>
          <cell r="G718" t="str">
            <v>PRCAR</v>
          </cell>
          <cell r="H718">
            <v>203</v>
          </cell>
          <cell r="I718" t="str">
            <v>ARM</v>
          </cell>
          <cell r="J718">
            <v>40695</v>
          </cell>
          <cell r="K718" t="str">
            <v>2011/006</v>
          </cell>
          <cell r="L718" t="str">
            <v>CANCELACION PROVISION COSTOS MAY  2011</v>
          </cell>
          <cell r="M718" t="str">
            <v>CANC PROV COSTOS MAY</v>
          </cell>
          <cell r="N718">
            <v>6</v>
          </cell>
        </row>
        <row r="719">
          <cell r="B719">
            <v>51303002</v>
          </cell>
          <cell r="C719" t="str">
            <v>Costos Tarifa de Operacion Fija (BOT)</v>
          </cell>
          <cell r="D719">
            <v>4173352.62</v>
          </cell>
          <cell r="E719" t="str">
            <v>Provisiones de Gastos no Deducibles</v>
          </cell>
          <cell r="F719" t="str">
            <v>ACRES</v>
          </cell>
          <cell r="G719" t="str">
            <v>PRCAR</v>
          </cell>
          <cell r="H719">
            <v>203</v>
          </cell>
          <cell r="I719" t="str">
            <v>ARM</v>
          </cell>
          <cell r="J719">
            <v>40724</v>
          </cell>
          <cell r="K719" t="str">
            <v>2011/006</v>
          </cell>
          <cell r="L719" t="str">
            <v>PROVISION COSTOS   ABR 2011</v>
          </cell>
          <cell r="M719" t="str">
            <v>PROV COSTOS   ABR 11</v>
          </cell>
          <cell r="N719">
            <v>75</v>
          </cell>
        </row>
        <row r="720">
          <cell r="B720">
            <v>51303002</v>
          </cell>
          <cell r="C720" t="str">
            <v>Costos Tarifa de Operacion Fija (BOT)</v>
          </cell>
          <cell r="D720">
            <v>4114282.26</v>
          </cell>
          <cell r="E720" t="str">
            <v>Provisiones de Gastos no Deducibles</v>
          </cell>
          <cell r="F720" t="str">
            <v>ACRES</v>
          </cell>
          <cell r="G720" t="str">
            <v>PRCAR</v>
          </cell>
          <cell r="H720">
            <v>203</v>
          </cell>
          <cell r="I720" t="str">
            <v>ARM</v>
          </cell>
          <cell r="J720">
            <v>40724</v>
          </cell>
          <cell r="K720" t="str">
            <v>2011/006</v>
          </cell>
          <cell r="L720" t="str">
            <v>PROVISION COSTOS   JUN 2011</v>
          </cell>
          <cell r="M720" t="str">
            <v>PROV COSTOS   JUN 11</v>
          </cell>
          <cell r="N720">
            <v>78</v>
          </cell>
        </row>
        <row r="721">
          <cell r="B721">
            <v>51303002</v>
          </cell>
          <cell r="C721" t="str">
            <v>Costos Tarifa de Operacion Fija (BOT)</v>
          </cell>
          <cell r="D721">
            <v>4155690.73</v>
          </cell>
          <cell r="E721" t="str">
            <v>Provisiones de Gastos no Deducibles</v>
          </cell>
          <cell r="F721" t="str">
            <v>ACRES</v>
          </cell>
          <cell r="G721" t="str">
            <v>PRCAR</v>
          </cell>
          <cell r="H721">
            <v>153</v>
          </cell>
          <cell r="I721" t="str">
            <v>ARM</v>
          </cell>
          <cell r="J721">
            <v>40602</v>
          </cell>
          <cell r="K721" t="str">
            <v>2011/002</v>
          </cell>
          <cell r="L721" t="str">
            <v>PROVISION COSTOS   FEB 2011</v>
          </cell>
          <cell r="M721" t="str">
            <v>PROV COSTOS   FEB 11</v>
          </cell>
          <cell r="N721">
            <v>37</v>
          </cell>
        </row>
        <row r="722">
          <cell r="B722">
            <v>51303002</v>
          </cell>
          <cell r="C722" t="str">
            <v>Costos Tarifa de Operacion Fija (BOT)</v>
          </cell>
          <cell r="D722">
            <v>-4155690.73</v>
          </cell>
          <cell r="E722" t="str">
            <v>Provisiones de Gastos no Deducibles</v>
          </cell>
          <cell r="F722" t="str">
            <v>ACRES</v>
          </cell>
          <cell r="G722" t="str">
            <v>PRCAR</v>
          </cell>
          <cell r="H722">
            <v>165</v>
          </cell>
          <cell r="I722" t="str">
            <v>ARM</v>
          </cell>
          <cell r="J722">
            <v>40603</v>
          </cell>
          <cell r="K722" t="str">
            <v>2011/003</v>
          </cell>
          <cell r="L722" t="str">
            <v>CANCELACION PROVISION COSTOS FEB  2011</v>
          </cell>
          <cell r="M722" t="str">
            <v>CANC PROV COSTOS FEB</v>
          </cell>
          <cell r="N722">
            <v>7</v>
          </cell>
        </row>
        <row r="723">
          <cell r="B723">
            <v>51303002</v>
          </cell>
          <cell r="C723" t="str">
            <v>Costos Tarifa de Operacion Fija (BOT)</v>
          </cell>
          <cell r="D723">
            <v>4093270.49</v>
          </cell>
          <cell r="E723" t="str">
            <v>Provisiones de Gastos no Deducibles</v>
          </cell>
          <cell r="F723" t="str">
            <v>ACRES</v>
          </cell>
          <cell r="G723" t="str">
            <v>PRCAR</v>
          </cell>
          <cell r="H723">
            <v>144</v>
          </cell>
          <cell r="I723" t="str">
            <v>ARM</v>
          </cell>
          <cell r="J723">
            <v>40574</v>
          </cell>
          <cell r="K723" t="str">
            <v>2011/001</v>
          </cell>
          <cell r="L723" t="str">
            <v>PROVISION COSTOS   ENE 2011</v>
          </cell>
          <cell r="M723" t="str">
            <v>PROV COSTOS   ENE 11</v>
          </cell>
          <cell r="N723">
            <v>61</v>
          </cell>
        </row>
        <row r="724">
          <cell r="B724">
            <v>51303002</v>
          </cell>
          <cell r="C724" t="str">
            <v>Costos Tarifa de Operacion Fija (BOT)</v>
          </cell>
          <cell r="D724">
            <v>-4093270.49</v>
          </cell>
          <cell r="E724" t="str">
            <v>Provisiones de Gastos no Deducibles</v>
          </cell>
          <cell r="F724" t="str">
            <v>ACRES</v>
          </cell>
          <cell r="G724" t="str">
            <v>PRCAR</v>
          </cell>
          <cell r="H724">
            <v>153</v>
          </cell>
          <cell r="I724" t="str">
            <v>ARM</v>
          </cell>
          <cell r="J724">
            <v>40575</v>
          </cell>
          <cell r="K724" t="str">
            <v>2011/002</v>
          </cell>
          <cell r="L724" t="str">
            <v>CANCELACION PROVISION COSTOS ENE  2011</v>
          </cell>
          <cell r="M724" t="str">
            <v>CANC PROV COSTOS ENE</v>
          </cell>
          <cell r="N724">
            <v>1</v>
          </cell>
        </row>
        <row r="725">
          <cell r="B725">
            <v>51303002</v>
          </cell>
          <cell r="C725" t="str">
            <v>Costos Tarifa de Operacion Fija (BOT)</v>
          </cell>
          <cell r="D725">
            <v>-4079372.28</v>
          </cell>
          <cell r="E725" t="str">
            <v>Provisiones de Gastos no Deducibles</v>
          </cell>
          <cell r="F725" t="str">
            <v>ACRES</v>
          </cell>
          <cell r="G725" t="str">
            <v>PRCAR</v>
          </cell>
          <cell r="H725">
            <v>144</v>
          </cell>
          <cell r="I725" t="str">
            <v>ARM</v>
          </cell>
          <cell r="J725">
            <v>40544</v>
          </cell>
          <cell r="K725" t="str">
            <v>2011/001</v>
          </cell>
          <cell r="L725" t="str">
            <v>CANCELACION PROVISION COSTOS DIC  2010</v>
          </cell>
          <cell r="M725" t="str">
            <v>CANC PROV COSTOS DIC</v>
          </cell>
          <cell r="N725">
            <v>3</v>
          </cell>
        </row>
        <row r="726">
          <cell r="B726">
            <v>51303003</v>
          </cell>
          <cell r="C726" t="str">
            <v>Costo Tarifa de Operacion Variable A</v>
          </cell>
          <cell r="D726">
            <v>-3109809.47</v>
          </cell>
          <cell r="E726" t="str">
            <v>Provisiones de Gastos no Deducibles</v>
          </cell>
          <cell r="F726" t="str">
            <v>ACRES</v>
          </cell>
          <cell r="G726" t="str">
            <v>PRCAR</v>
          </cell>
          <cell r="H726">
            <v>144</v>
          </cell>
          <cell r="I726" t="str">
            <v>ARM</v>
          </cell>
          <cell r="J726">
            <v>40544</v>
          </cell>
          <cell r="K726" t="str">
            <v>2011/001</v>
          </cell>
          <cell r="L726" t="str">
            <v>CANCELACION PROVISION COSTOS DIC  2010</v>
          </cell>
          <cell r="M726" t="str">
            <v>CANC PROV COSTOS DIC</v>
          </cell>
          <cell r="N726">
            <v>4</v>
          </cell>
        </row>
        <row r="727">
          <cell r="B727">
            <v>51303003</v>
          </cell>
          <cell r="C727" t="str">
            <v>Costo Tarifa de Operacion Variable A</v>
          </cell>
          <cell r="D727">
            <v>3266886.79</v>
          </cell>
          <cell r="E727" t="str">
            <v>Provisiones de Gastos no Deducibles</v>
          </cell>
          <cell r="F727" t="str">
            <v>ACRES</v>
          </cell>
          <cell r="G727" t="str">
            <v>PRCAR</v>
          </cell>
          <cell r="H727">
            <v>144</v>
          </cell>
          <cell r="I727" t="str">
            <v>ARM</v>
          </cell>
          <cell r="J727">
            <v>40574</v>
          </cell>
          <cell r="K727" t="str">
            <v>2011/001</v>
          </cell>
          <cell r="L727" t="str">
            <v>PROVISION COSTOS   ENE 2011</v>
          </cell>
          <cell r="M727" t="str">
            <v>PROV COSTOS   ENE 11</v>
          </cell>
          <cell r="N727">
            <v>62</v>
          </cell>
        </row>
        <row r="728">
          <cell r="B728">
            <v>51303003</v>
          </cell>
          <cell r="C728" t="str">
            <v>Costo Tarifa de Operacion Variable A</v>
          </cell>
          <cell r="D728">
            <v>-3266886.79</v>
          </cell>
          <cell r="E728" t="str">
            <v>Provisiones de Gastos no Deducibles</v>
          </cell>
          <cell r="F728" t="str">
            <v>ACRES</v>
          </cell>
          <cell r="G728" t="str">
            <v>PRCAR</v>
          </cell>
          <cell r="H728">
            <v>153</v>
          </cell>
          <cell r="I728" t="str">
            <v>ARM</v>
          </cell>
          <cell r="J728">
            <v>40575</v>
          </cell>
          <cell r="K728" t="str">
            <v>2011/002</v>
          </cell>
          <cell r="L728" t="str">
            <v>CANCELACION PROVISION COSTOS ENE  2011</v>
          </cell>
          <cell r="M728" t="str">
            <v>CANC PROV COSTOS ENE</v>
          </cell>
          <cell r="N728">
            <v>2</v>
          </cell>
        </row>
        <row r="729">
          <cell r="B729">
            <v>51303003</v>
          </cell>
          <cell r="C729" t="str">
            <v>Costo Tarifa de Operacion Variable A</v>
          </cell>
          <cell r="D729">
            <v>1874929.12</v>
          </cell>
          <cell r="E729" t="str">
            <v>Provisiones de Gastos no Deducibles</v>
          </cell>
          <cell r="F729" t="str">
            <v>ACRES</v>
          </cell>
          <cell r="G729" t="str">
            <v>PRCAR</v>
          </cell>
          <cell r="H729">
            <v>165</v>
          </cell>
          <cell r="I729" t="str">
            <v>ARM</v>
          </cell>
          <cell r="J729">
            <v>40633</v>
          </cell>
          <cell r="K729" t="str">
            <v>2011/003</v>
          </cell>
          <cell r="L729" t="str">
            <v>PROVISION COSTOS   MAR 2011</v>
          </cell>
          <cell r="M729" t="str">
            <v>PROV COSTOS   MAR 11</v>
          </cell>
          <cell r="N729">
            <v>70</v>
          </cell>
        </row>
        <row r="730">
          <cell r="B730">
            <v>51303003</v>
          </cell>
          <cell r="C730" t="str">
            <v>Costo Tarifa de Operacion Variable A</v>
          </cell>
          <cell r="D730">
            <v>-1874929.12</v>
          </cell>
          <cell r="E730" t="str">
            <v>Provisiones de Gastos no Deducibles</v>
          </cell>
          <cell r="F730" t="str">
            <v>ACRES</v>
          </cell>
          <cell r="G730" t="str">
            <v>PRCAR</v>
          </cell>
          <cell r="H730">
            <v>177</v>
          </cell>
          <cell r="I730" t="str">
            <v>ARM</v>
          </cell>
          <cell r="J730">
            <v>40634</v>
          </cell>
          <cell r="K730" t="str">
            <v>2011/004</v>
          </cell>
          <cell r="L730" t="str">
            <v>CANCELACION PROVISION COSTOS MAR  2011</v>
          </cell>
          <cell r="M730" t="str">
            <v>CANC PROV COSTOS MAR</v>
          </cell>
          <cell r="N730">
            <v>6</v>
          </cell>
        </row>
        <row r="731">
          <cell r="B731">
            <v>51303003</v>
          </cell>
          <cell r="C731" t="str">
            <v>Costo Tarifa de Operacion Variable A</v>
          </cell>
          <cell r="D731">
            <v>1573076.74</v>
          </cell>
          <cell r="E731" t="str">
            <v>Provisiones de Gastos no Deducibles</v>
          </cell>
          <cell r="F731" t="str">
            <v>ACRES</v>
          </cell>
          <cell r="G731" t="str">
            <v>PRCAR</v>
          </cell>
          <cell r="H731">
            <v>153</v>
          </cell>
          <cell r="I731" t="str">
            <v>ARM</v>
          </cell>
          <cell r="J731">
            <v>40602</v>
          </cell>
          <cell r="K731" t="str">
            <v>2011/002</v>
          </cell>
          <cell r="L731" t="str">
            <v>PROVISION COSTOS   FEB 2011</v>
          </cell>
          <cell r="M731" t="str">
            <v>PROV COSTOS   FEB 11</v>
          </cell>
          <cell r="N731">
            <v>38</v>
          </cell>
        </row>
        <row r="732">
          <cell r="B732">
            <v>51303003</v>
          </cell>
          <cell r="C732" t="str">
            <v>Costo Tarifa de Operacion Variable A</v>
          </cell>
          <cell r="D732">
            <v>-1573076.74</v>
          </cell>
          <cell r="E732" t="str">
            <v>Provisiones de Gastos no Deducibles</v>
          </cell>
          <cell r="F732" t="str">
            <v>ACRES</v>
          </cell>
          <cell r="G732" t="str">
            <v>PRCAR</v>
          </cell>
          <cell r="H732">
            <v>165</v>
          </cell>
          <cell r="I732" t="str">
            <v>ARM</v>
          </cell>
          <cell r="J732">
            <v>40603</v>
          </cell>
          <cell r="K732" t="str">
            <v>2011/003</v>
          </cell>
          <cell r="L732" t="str">
            <v>CANCELACION PROVISION COSTOS FEB  2011</v>
          </cell>
          <cell r="M732" t="str">
            <v>CANC PROV COSTOS FEB</v>
          </cell>
          <cell r="N732">
            <v>8</v>
          </cell>
        </row>
        <row r="733">
          <cell r="B733">
            <v>51303003</v>
          </cell>
          <cell r="C733" t="str">
            <v>Costo Tarifa de Operacion Variable A</v>
          </cell>
          <cell r="D733">
            <v>3947590.06</v>
          </cell>
          <cell r="E733" t="str">
            <v>Provisiones de Gastos no Deducibles</v>
          </cell>
          <cell r="F733" t="str">
            <v>ACRES</v>
          </cell>
          <cell r="G733" t="str">
            <v>PRCAR</v>
          </cell>
          <cell r="H733">
            <v>395</v>
          </cell>
          <cell r="I733" t="str">
            <v>ARM</v>
          </cell>
          <cell r="J733">
            <v>40908</v>
          </cell>
          <cell r="K733" t="str">
            <v>2011/012</v>
          </cell>
          <cell r="L733" t="str">
            <v>PROVISION COSTOS   DIC 2011</v>
          </cell>
          <cell r="M733" t="str">
            <v>PROV COSTOS   DIC 11</v>
          </cell>
          <cell r="N733">
            <v>2</v>
          </cell>
        </row>
        <row r="734">
          <cell r="B734">
            <v>51303003</v>
          </cell>
          <cell r="C734" t="str">
            <v>Costo Tarifa de Operacion Variable A</v>
          </cell>
          <cell r="D734">
            <v>3726696.43</v>
          </cell>
          <cell r="E734" t="str">
            <v>Provisiones de Gastos no Deducibles</v>
          </cell>
          <cell r="F734" t="str">
            <v>ACRES</v>
          </cell>
          <cell r="G734" t="str">
            <v>PRCAR</v>
          </cell>
          <cell r="H734">
            <v>336</v>
          </cell>
          <cell r="I734" t="str">
            <v>ARM</v>
          </cell>
          <cell r="J734">
            <v>40877</v>
          </cell>
          <cell r="K734" t="str">
            <v>2011/011</v>
          </cell>
          <cell r="L734" t="str">
            <v>PROVISION COSTOS   NOV 2011</v>
          </cell>
          <cell r="M734" t="str">
            <v>PROV COSTOS   NOV 11</v>
          </cell>
          <cell r="N734">
            <v>2</v>
          </cell>
        </row>
        <row r="735">
          <cell r="B735">
            <v>51303003</v>
          </cell>
          <cell r="C735" t="str">
            <v>Costo Tarifa de Operacion Variable A</v>
          </cell>
          <cell r="D735">
            <v>-3726696.43</v>
          </cell>
          <cell r="E735" t="str">
            <v>Provisiones de Gastos no Deducibles</v>
          </cell>
          <cell r="F735" t="str">
            <v>ACRES</v>
          </cell>
          <cell r="G735" t="str">
            <v>PRCAR</v>
          </cell>
          <cell r="H735">
            <v>394</v>
          </cell>
          <cell r="I735" t="str">
            <v>ARM</v>
          </cell>
          <cell r="J735">
            <v>40878</v>
          </cell>
          <cell r="K735" t="str">
            <v>2011/012</v>
          </cell>
          <cell r="L735" t="str">
            <v>CANCELACION PROVISION COSTOS NOV  2011</v>
          </cell>
          <cell r="M735" t="str">
            <v>CANC PROV COSTOS NOV</v>
          </cell>
          <cell r="N735">
            <v>2</v>
          </cell>
        </row>
        <row r="736">
          <cell r="B736">
            <v>51303003</v>
          </cell>
          <cell r="C736" t="str">
            <v>Costo Tarifa de Operacion Variable A</v>
          </cell>
          <cell r="D736">
            <v>3739685.93</v>
          </cell>
          <cell r="E736" t="str">
            <v>Provisiones de Gastos no Deducibles</v>
          </cell>
          <cell r="F736" t="str">
            <v>ACRES</v>
          </cell>
          <cell r="G736" t="str">
            <v>PRCAR</v>
          </cell>
          <cell r="H736">
            <v>267</v>
          </cell>
          <cell r="I736" t="str">
            <v>ARM</v>
          </cell>
          <cell r="J736">
            <v>40847</v>
          </cell>
          <cell r="K736" t="str">
            <v>2011/010</v>
          </cell>
          <cell r="L736" t="str">
            <v>PROVISION COSTOS   OCT 2011</v>
          </cell>
          <cell r="M736" t="str">
            <v>PROV COSTOS   OCT 11</v>
          </cell>
          <cell r="N736">
            <v>2</v>
          </cell>
        </row>
        <row r="737">
          <cell r="B737">
            <v>51303003</v>
          </cell>
          <cell r="C737" t="str">
            <v>Costo Tarifa de Operacion Variable A</v>
          </cell>
          <cell r="D737">
            <v>-7479371.8600000003</v>
          </cell>
          <cell r="E737" t="str">
            <v>Provisiones de Gastos no Deducibles</v>
          </cell>
          <cell r="F737" t="str">
            <v>ACRES</v>
          </cell>
          <cell r="G737" t="str">
            <v>PRCAR</v>
          </cell>
          <cell r="H737">
            <v>269</v>
          </cell>
          <cell r="I737" t="str">
            <v>ARM</v>
          </cell>
          <cell r="J737">
            <v>40847</v>
          </cell>
          <cell r="K737" t="str">
            <v>2011/010</v>
          </cell>
          <cell r="L737" t="str">
            <v>CORREC POLIZA 268</v>
          </cell>
          <cell r="M737" t="str">
            <v>CORREC POLIZA 268</v>
          </cell>
          <cell r="N737">
            <v>2</v>
          </cell>
        </row>
        <row r="738">
          <cell r="B738">
            <v>51303003</v>
          </cell>
          <cell r="C738" t="str">
            <v>Costo Tarifa de Operacion Variable A</v>
          </cell>
          <cell r="D738">
            <v>3577480.71</v>
          </cell>
          <cell r="E738" t="str">
            <v>Provisiones de Gastos no Deducibles</v>
          </cell>
          <cell r="F738" t="str">
            <v>ACRES</v>
          </cell>
          <cell r="G738" t="str">
            <v>PRCAR</v>
          </cell>
          <cell r="H738">
            <v>270</v>
          </cell>
          <cell r="I738" t="str">
            <v>ARM</v>
          </cell>
          <cell r="J738">
            <v>40847</v>
          </cell>
          <cell r="K738" t="str">
            <v>2011/010</v>
          </cell>
          <cell r="L738" t="str">
            <v>PROVISION COSTOS   OCT 2011</v>
          </cell>
          <cell r="M738" t="str">
            <v>PROV COSTOS   OCT 11</v>
          </cell>
          <cell r="N738">
            <v>2</v>
          </cell>
        </row>
        <row r="739">
          <cell r="B739">
            <v>51303003</v>
          </cell>
          <cell r="C739" t="str">
            <v>Costo Tarifa de Operacion Variable A</v>
          </cell>
          <cell r="D739">
            <v>-3577480.71</v>
          </cell>
          <cell r="E739" t="str">
            <v>Provisiones de Gastos no Deducibles</v>
          </cell>
          <cell r="F739" t="str">
            <v>ACRES</v>
          </cell>
          <cell r="G739" t="str">
            <v>PRCAR</v>
          </cell>
          <cell r="H739">
            <v>331</v>
          </cell>
          <cell r="I739" t="str">
            <v>ARM</v>
          </cell>
          <cell r="J739">
            <v>40848</v>
          </cell>
          <cell r="K739" t="str">
            <v>2011/011</v>
          </cell>
          <cell r="L739" t="str">
            <v>CANCELACION PROVISION COSTOS OCT  2011</v>
          </cell>
          <cell r="M739" t="str">
            <v>CANC PROV COSTOS OCT</v>
          </cell>
          <cell r="N739">
            <v>2</v>
          </cell>
        </row>
        <row r="740">
          <cell r="B740">
            <v>51303003</v>
          </cell>
          <cell r="C740" t="str">
            <v>Costo Tarifa de Operacion Variable A</v>
          </cell>
          <cell r="D740">
            <v>3739685.93</v>
          </cell>
          <cell r="E740" t="str">
            <v>Provisiones de Gastos no Deducibles</v>
          </cell>
          <cell r="F740" t="str">
            <v>ACRES</v>
          </cell>
          <cell r="G740" t="str">
            <v>PRCAR</v>
          </cell>
          <cell r="H740">
            <v>240</v>
          </cell>
          <cell r="I740" t="str">
            <v>ARM</v>
          </cell>
          <cell r="J740">
            <v>40816</v>
          </cell>
          <cell r="K740" t="str">
            <v>2011/009</v>
          </cell>
          <cell r="L740" t="str">
            <v>PROVISION COSTOS   SEP 2011</v>
          </cell>
          <cell r="M740" t="str">
            <v>PROV COSTOS   SEP 11</v>
          </cell>
          <cell r="N740">
            <v>32</v>
          </cell>
        </row>
        <row r="741">
          <cell r="B741">
            <v>51303003</v>
          </cell>
          <cell r="C741" t="str">
            <v>Costo Tarifa de Operacion Variable A</v>
          </cell>
          <cell r="D741">
            <v>-3739685.93</v>
          </cell>
          <cell r="E741" t="str">
            <v>Provisiones de Gastos no Deducibles</v>
          </cell>
          <cell r="F741" t="str">
            <v>ACRES</v>
          </cell>
          <cell r="G741" t="str">
            <v>PRCAR</v>
          </cell>
          <cell r="H741">
            <v>262</v>
          </cell>
          <cell r="I741" t="str">
            <v>ARM</v>
          </cell>
          <cell r="J741">
            <v>40817</v>
          </cell>
          <cell r="K741" t="str">
            <v>2011/010</v>
          </cell>
          <cell r="L741" t="str">
            <v>CANCELACION PROVISION COSTOS SEP  2011</v>
          </cell>
          <cell r="M741" t="str">
            <v>CANC PROV COSTOS SEP</v>
          </cell>
          <cell r="N741">
            <v>2</v>
          </cell>
        </row>
        <row r="742">
          <cell r="B742">
            <v>51303003</v>
          </cell>
          <cell r="C742" t="str">
            <v>Costo Tarifa de Operacion Variable A</v>
          </cell>
          <cell r="D742">
            <v>3739685.93</v>
          </cell>
          <cell r="E742" t="str">
            <v>Provisiones de Gastos no Deducibles</v>
          </cell>
          <cell r="F742" t="str">
            <v>ACRES</v>
          </cell>
          <cell r="G742" t="str">
            <v>PRCAR</v>
          </cell>
          <cell r="H742">
            <v>268</v>
          </cell>
          <cell r="I742" t="str">
            <v>ARM</v>
          </cell>
          <cell r="J742">
            <v>40817</v>
          </cell>
          <cell r="K742" t="str">
            <v>2011/010</v>
          </cell>
          <cell r="L742" t="str">
            <v>CANCELA POLIZA 267</v>
          </cell>
          <cell r="M742" t="str">
            <v>CANCELA POLIZA 267</v>
          </cell>
          <cell r="N742">
            <v>2</v>
          </cell>
        </row>
        <row r="743">
          <cell r="B743">
            <v>51303003</v>
          </cell>
          <cell r="C743" t="str">
            <v>Costo Tarifa de Operacion Variable A</v>
          </cell>
          <cell r="D743">
            <v>4925920.8600000003</v>
          </cell>
          <cell r="E743" t="str">
            <v>Provisiones de Gastos no Deducibles</v>
          </cell>
          <cell r="F743" t="str">
            <v>ACRES</v>
          </cell>
          <cell r="G743" t="str">
            <v>PRCAR</v>
          </cell>
          <cell r="H743">
            <v>228</v>
          </cell>
          <cell r="I743" t="str">
            <v>ARM</v>
          </cell>
          <cell r="J743">
            <v>40786</v>
          </cell>
          <cell r="K743" t="str">
            <v>2011/008</v>
          </cell>
          <cell r="L743" t="str">
            <v>PROVISION COSTOS   AGO 2011</v>
          </cell>
          <cell r="M743" t="str">
            <v>PROV COSTOS   AGO 11</v>
          </cell>
          <cell r="N743">
            <v>66</v>
          </cell>
        </row>
        <row r="744">
          <cell r="B744">
            <v>51303003</v>
          </cell>
          <cell r="C744" t="str">
            <v>Costo Tarifa de Operacion Variable A</v>
          </cell>
          <cell r="D744">
            <v>-4925920.8600000003</v>
          </cell>
          <cell r="E744" t="str">
            <v>Provisiones de Gastos no Deducibles</v>
          </cell>
          <cell r="F744" t="str">
            <v>ACRES</v>
          </cell>
          <cell r="G744" t="str">
            <v>PRCAR</v>
          </cell>
          <cell r="H744">
            <v>240</v>
          </cell>
          <cell r="I744" t="str">
            <v>ARM</v>
          </cell>
          <cell r="J744">
            <v>40787</v>
          </cell>
          <cell r="K744" t="str">
            <v>2011/009</v>
          </cell>
          <cell r="L744" t="str">
            <v>CANCELACION PROVISION COSTOS AGO  2011</v>
          </cell>
          <cell r="M744" t="str">
            <v>CANC PROV COSTOS AGO</v>
          </cell>
          <cell r="N744">
            <v>8</v>
          </cell>
        </row>
        <row r="745">
          <cell r="B745">
            <v>51303003</v>
          </cell>
          <cell r="C745" t="str">
            <v>Costo Tarifa de Operacion Variable A</v>
          </cell>
          <cell r="D745">
            <v>-2716569.78</v>
          </cell>
          <cell r="E745" t="str">
            <v>Provisiones de Gastos no Deducibles</v>
          </cell>
          <cell r="F745" t="str">
            <v>ACRES</v>
          </cell>
          <cell r="G745" t="str">
            <v>PRCAR</v>
          </cell>
          <cell r="H745">
            <v>216</v>
          </cell>
          <cell r="I745" t="str">
            <v>ARM</v>
          </cell>
          <cell r="J745">
            <v>40755</v>
          </cell>
          <cell r="K745" t="str">
            <v>2011/007</v>
          </cell>
          <cell r="L745" t="str">
            <v>CANC PROV COSTOS DSACV</v>
          </cell>
          <cell r="M745" t="str">
            <v>CANC PROV COSTOS DSACV</v>
          </cell>
          <cell r="N745">
            <v>7</v>
          </cell>
        </row>
        <row r="746">
          <cell r="B746">
            <v>51303003</v>
          </cell>
          <cell r="C746" t="str">
            <v>Costo Tarifa de Operacion Variable A</v>
          </cell>
          <cell r="D746">
            <v>-4066303.83</v>
          </cell>
          <cell r="E746" t="str">
            <v>Provisiones de Gastos no Deducibles</v>
          </cell>
          <cell r="F746" t="str">
            <v>ACRES</v>
          </cell>
          <cell r="G746" t="str">
            <v>PRCAR</v>
          </cell>
          <cell r="H746">
            <v>216</v>
          </cell>
          <cell r="I746" t="str">
            <v>ARM</v>
          </cell>
          <cell r="J746">
            <v>40755</v>
          </cell>
          <cell r="K746" t="str">
            <v>2011/007</v>
          </cell>
          <cell r="L746" t="str">
            <v>CANC PROV COSTOS DSACV</v>
          </cell>
          <cell r="M746" t="str">
            <v>CANC PROV COSTOS DSACV</v>
          </cell>
          <cell r="N746">
            <v>10</v>
          </cell>
        </row>
        <row r="747">
          <cell r="B747">
            <v>51303003</v>
          </cell>
          <cell r="C747" t="str">
            <v>Costo Tarifa de Operacion Variable A</v>
          </cell>
          <cell r="D747">
            <v>-3243144.7</v>
          </cell>
          <cell r="E747" t="str">
            <v>Provisiones de Gastos no Deducibles</v>
          </cell>
          <cell r="F747" t="str">
            <v>ACRES</v>
          </cell>
          <cell r="G747" t="str">
            <v>PRCAR</v>
          </cell>
          <cell r="H747">
            <v>216</v>
          </cell>
          <cell r="I747" t="str">
            <v>ARM</v>
          </cell>
          <cell r="J747">
            <v>40755</v>
          </cell>
          <cell r="K747" t="str">
            <v>2011/007</v>
          </cell>
          <cell r="L747" t="str">
            <v>CANC PROV COSTOS DSACV</v>
          </cell>
          <cell r="M747" t="str">
            <v>CANC PROV COSTOS DSACV</v>
          </cell>
          <cell r="N747">
            <v>13</v>
          </cell>
        </row>
        <row r="748">
          <cell r="B748">
            <v>51303003</v>
          </cell>
          <cell r="C748" t="str">
            <v>Costo Tarifa de Operacion Variable A</v>
          </cell>
          <cell r="D748">
            <v>3294218.53</v>
          </cell>
          <cell r="E748" t="str">
            <v>Provisiones de Gastos no Deducibles</v>
          </cell>
          <cell r="F748" t="str">
            <v>ACRES</v>
          </cell>
          <cell r="G748" t="str">
            <v>PRCAR</v>
          </cell>
          <cell r="H748">
            <v>216</v>
          </cell>
          <cell r="I748" t="str">
            <v>ARM</v>
          </cell>
          <cell r="J748">
            <v>40755</v>
          </cell>
          <cell r="K748" t="str">
            <v>2011/007</v>
          </cell>
          <cell r="L748" t="str">
            <v>PROVISION COSTOS   JUL 2011</v>
          </cell>
          <cell r="M748" t="str">
            <v>PROV COSTOS   JUL 11</v>
          </cell>
          <cell r="N748">
            <v>77</v>
          </cell>
        </row>
        <row r="749">
          <cell r="B749">
            <v>51303003</v>
          </cell>
          <cell r="C749" t="str">
            <v>Costo Tarifa de Operacion Variable A</v>
          </cell>
          <cell r="D749">
            <v>-3294218.53</v>
          </cell>
          <cell r="E749" t="str">
            <v>Provisiones de Gastos no Deducibles</v>
          </cell>
          <cell r="F749" t="str">
            <v>ACRES</v>
          </cell>
          <cell r="G749" t="str">
            <v>PRCAR</v>
          </cell>
          <cell r="H749">
            <v>228</v>
          </cell>
          <cell r="I749" t="str">
            <v>ARM</v>
          </cell>
          <cell r="J749">
            <v>40756</v>
          </cell>
          <cell r="K749" t="str">
            <v>2011/008</v>
          </cell>
          <cell r="L749" t="str">
            <v>CANCELACION PROVISION COSTOS JUL  2011</v>
          </cell>
          <cell r="M749" t="str">
            <v>CANC PROV COSTOS JUL</v>
          </cell>
          <cell r="N749">
            <v>2</v>
          </cell>
        </row>
        <row r="750">
          <cell r="B750">
            <v>51303003</v>
          </cell>
          <cell r="C750" t="str">
            <v>Costo Tarifa de Operacion Variable A</v>
          </cell>
          <cell r="D750">
            <v>3243144.7</v>
          </cell>
          <cell r="E750" t="str">
            <v>Provisiones de Gastos no Deducibles</v>
          </cell>
          <cell r="F750" t="str">
            <v>ACRES</v>
          </cell>
          <cell r="G750" t="str">
            <v>PRCAR</v>
          </cell>
          <cell r="H750">
            <v>177</v>
          </cell>
          <cell r="I750" t="str">
            <v>ARM</v>
          </cell>
          <cell r="J750">
            <v>40663</v>
          </cell>
          <cell r="K750" t="str">
            <v>2011/004</v>
          </cell>
          <cell r="L750" t="str">
            <v>PROVISION COSTOS   ABR 2011</v>
          </cell>
          <cell r="M750" t="str">
            <v>PROV COSTOS   ABR 11</v>
          </cell>
          <cell r="N750">
            <v>64</v>
          </cell>
        </row>
        <row r="751">
          <cell r="B751">
            <v>51303003</v>
          </cell>
          <cell r="C751" t="str">
            <v>Costo Tarifa de Operacion Variable A</v>
          </cell>
          <cell r="D751">
            <v>-3243144.7</v>
          </cell>
          <cell r="E751" t="str">
            <v>Provisiones de Gastos no Deducibles</v>
          </cell>
          <cell r="F751" t="str">
            <v>ACRES</v>
          </cell>
          <cell r="G751" t="str">
            <v>PRCAR</v>
          </cell>
          <cell r="H751">
            <v>190</v>
          </cell>
          <cell r="I751" t="str">
            <v>ARM</v>
          </cell>
          <cell r="J751">
            <v>40664</v>
          </cell>
          <cell r="K751" t="str">
            <v>2011/005</v>
          </cell>
          <cell r="L751" t="str">
            <v>CANCELACION PROVISION COSTOS ABR  2011</v>
          </cell>
          <cell r="M751" t="str">
            <v>CANC PROV COSTOS ABR</v>
          </cell>
          <cell r="N751">
            <v>4</v>
          </cell>
        </row>
        <row r="752">
          <cell r="B752">
            <v>51303003</v>
          </cell>
          <cell r="C752" t="str">
            <v>Costo Tarifa de Operacion Variable A</v>
          </cell>
          <cell r="D752">
            <v>2716569.78</v>
          </cell>
          <cell r="E752" t="str">
            <v>Provisiones de Gastos no Deducibles</v>
          </cell>
          <cell r="F752" t="str">
            <v>ACRES</v>
          </cell>
          <cell r="G752" t="str">
            <v>PRCAR</v>
          </cell>
          <cell r="H752">
            <v>190</v>
          </cell>
          <cell r="I752" t="str">
            <v>ARM</v>
          </cell>
          <cell r="J752">
            <v>40694</v>
          </cell>
          <cell r="K752" t="str">
            <v>2011/005</v>
          </cell>
          <cell r="L752" t="str">
            <v>PROVISION COSTOS   MAY 2011</v>
          </cell>
          <cell r="M752" t="str">
            <v>PROV COSTOS   MAY 11</v>
          </cell>
          <cell r="N752">
            <v>49</v>
          </cell>
        </row>
        <row r="753">
          <cell r="B753">
            <v>51303003</v>
          </cell>
          <cell r="C753" t="str">
            <v>Costo Tarifa de Operacion Variable A</v>
          </cell>
          <cell r="D753">
            <v>2716569.78</v>
          </cell>
          <cell r="E753" t="str">
            <v>Provisiones de Gastos no Deducibles</v>
          </cell>
          <cell r="F753" t="str">
            <v>ACRES</v>
          </cell>
          <cell r="G753" t="str">
            <v>PRCAR</v>
          </cell>
          <cell r="H753">
            <v>203</v>
          </cell>
          <cell r="I753" t="str">
            <v>ARM</v>
          </cell>
          <cell r="J753">
            <v>40695</v>
          </cell>
          <cell r="K753" t="str">
            <v>2011/006</v>
          </cell>
          <cell r="L753" t="str">
            <v>CANC POL 179799</v>
          </cell>
          <cell r="M753" t="str">
            <v>CANC POL 179799</v>
          </cell>
          <cell r="N753">
            <v>4</v>
          </cell>
        </row>
        <row r="754">
          <cell r="B754">
            <v>51303003</v>
          </cell>
          <cell r="C754" t="str">
            <v>Costo Tarifa de Operacion Variable A</v>
          </cell>
          <cell r="D754">
            <v>-2716569.78</v>
          </cell>
          <cell r="E754" t="str">
            <v>Provisiones de Gastos no Deducibles</v>
          </cell>
          <cell r="F754" t="str">
            <v>ACRES</v>
          </cell>
          <cell r="G754" t="str">
            <v>PRCAR</v>
          </cell>
          <cell r="H754">
            <v>203</v>
          </cell>
          <cell r="I754" t="str">
            <v>ARM</v>
          </cell>
          <cell r="J754">
            <v>40695</v>
          </cell>
          <cell r="K754" t="str">
            <v>2011/006</v>
          </cell>
          <cell r="L754" t="str">
            <v>CANCELACION PROVISION COSTOS MAY  2011</v>
          </cell>
          <cell r="M754" t="str">
            <v>CANC PROV COSTOS MAY</v>
          </cell>
          <cell r="N754">
            <v>7</v>
          </cell>
        </row>
        <row r="755">
          <cell r="B755">
            <v>51303003</v>
          </cell>
          <cell r="C755" t="str">
            <v>Costo Tarifa de Operacion Variable A</v>
          </cell>
          <cell r="D755">
            <v>3243144.7</v>
          </cell>
          <cell r="E755" t="str">
            <v>Provisiones de Gastos no Deducibles</v>
          </cell>
          <cell r="F755" t="str">
            <v>ACRES</v>
          </cell>
          <cell r="G755" t="str">
            <v>PRCAR</v>
          </cell>
          <cell r="H755">
            <v>203</v>
          </cell>
          <cell r="I755" t="str">
            <v>ARM</v>
          </cell>
          <cell r="J755">
            <v>40724</v>
          </cell>
          <cell r="K755" t="str">
            <v>2011/006</v>
          </cell>
          <cell r="L755" t="str">
            <v>PROVISION COSTOS   ABR 2011</v>
          </cell>
          <cell r="M755" t="str">
            <v>PROV COSTOS   ABR 11</v>
          </cell>
          <cell r="N755">
            <v>76</v>
          </cell>
        </row>
        <row r="756">
          <cell r="B756">
            <v>51303003</v>
          </cell>
          <cell r="C756" t="str">
            <v>Costo Tarifa de Operacion Variable A</v>
          </cell>
          <cell r="D756">
            <v>4066303.83</v>
          </cell>
          <cell r="E756" t="str">
            <v>Provisiones de Gastos no Deducibles</v>
          </cell>
          <cell r="F756" t="str">
            <v>ACRES</v>
          </cell>
          <cell r="G756" t="str">
            <v>PRCAR</v>
          </cell>
          <cell r="H756">
            <v>203</v>
          </cell>
          <cell r="I756" t="str">
            <v>ARM</v>
          </cell>
          <cell r="J756">
            <v>40724</v>
          </cell>
          <cell r="K756" t="str">
            <v>2011/006</v>
          </cell>
          <cell r="L756" t="str">
            <v>PROVISION COSTOS   JUN 2011</v>
          </cell>
          <cell r="M756" t="str">
            <v>PROV COSTOS   JUN 11</v>
          </cell>
          <cell r="N756">
            <v>79</v>
          </cell>
        </row>
        <row r="757">
          <cell r="B757" t="str">
            <v>Subtotal</v>
          </cell>
          <cell r="D757">
            <v>104005777.66999999</v>
          </cell>
        </row>
        <row r="758">
          <cell r="B758">
            <v>52</v>
          </cell>
          <cell r="C758" t="str">
            <v>GASTOS OPERACIONALES</v>
          </cell>
        </row>
        <row r="759">
          <cell r="B759">
            <v>5220</v>
          </cell>
          <cell r="C759" t="str">
            <v>PRESTACIONES EXTERIORES</v>
          </cell>
          <cell r="D759" t="str">
            <v/>
          </cell>
        </row>
        <row r="760">
          <cell r="B760">
            <v>52201</v>
          </cell>
          <cell r="C760" t="str">
            <v>PRESTACIONES EXTERIORES</v>
          </cell>
          <cell r="D760" t="str">
            <v/>
          </cell>
          <cell r="E760" t="str">
            <v/>
          </cell>
        </row>
        <row r="761">
          <cell r="B761">
            <v>52201001</v>
          </cell>
          <cell r="C761" t="str">
            <v>Prestaciones Exteriores</v>
          </cell>
          <cell r="D761">
            <v>58694</v>
          </cell>
          <cell r="E761" t="str">
            <v>Gasto Deducible / Ingreso Acumulable</v>
          </cell>
          <cell r="F761" t="str">
            <v>ACRES</v>
          </cell>
          <cell r="G761" t="str">
            <v>CPCAR</v>
          </cell>
          <cell r="H761">
            <v>140</v>
          </cell>
          <cell r="I761" t="str">
            <v>ARM</v>
          </cell>
          <cell r="J761">
            <v>40556</v>
          </cell>
          <cell r="K761" t="str">
            <v>2011/001</v>
          </cell>
          <cell r="L761" t="str">
            <v>F-KPMEX621 PAGO 2/3 AUDITORIA 2010</v>
          </cell>
          <cell r="M761" t="str">
            <v>F-KPMEX621</v>
          </cell>
          <cell r="N761">
            <v>35</v>
          </cell>
        </row>
        <row r="762">
          <cell r="B762">
            <v>52201001</v>
          </cell>
          <cell r="C762" t="str">
            <v>Prestaciones Exteriores</v>
          </cell>
          <cell r="D762">
            <v>234802</v>
          </cell>
          <cell r="E762" t="str">
            <v>Gasto Deducible / Ingreso Acumulable</v>
          </cell>
          <cell r="F762" t="str">
            <v>ACRES</v>
          </cell>
          <cell r="G762" t="str">
            <v>CPCAR</v>
          </cell>
          <cell r="H762">
            <v>149</v>
          </cell>
          <cell r="I762" t="str">
            <v>ARM</v>
          </cell>
          <cell r="J762">
            <v>40591</v>
          </cell>
          <cell r="K762" t="str">
            <v>2011/002</v>
          </cell>
          <cell r="L762" t="str">
            <v>F 2413 DSACV SERV ADMINISTRACION FEB 11</v>
          </cell>
          <cell r="M762" t="str">
            <v>F 2413</v>
          </cell>
          <cell r="N762">
            <v>10</v>
          </cell>
        </row>
        <row r="763">
          <cell r="B763">
            <v>52201001</v>
          </cell>
          <cell r="C763" t="str">
            <v>Prestaciones Exteriores</v>
          </cell>
          <cell r="D763">
            <v>64756</v>
          </cell>
          <cell r="E763" t="str">
            <v>Gasto Deducible / Ingreso Acumulable</v>
          </cell>
          <cell r="F763" t="str">
            <v>ACRES</v>
          </cell>
          <cell r="G763" t="str">
            <v>CPCAR</v>
          </cell>
          <cell r="H763">
            <v>149</v>
          </cell>
          <cell r="I763" t="str">
            <v>ARM</v>
          </cell>
          <cell r="J763">
            <v>40602</v>
          </cell>
          <cell r="K763" t="str">
            <v>2011/002</v>
          </cell>
          <cell r="L763" t="str">
            <v>F-203075 BANOBRAS HON FIDUCIARIOS FEB</v>
          </cell>
          <cell r="M763" t="str">
            <v>F-203075</v>
          </cell>
          <cell r="N763">
            <v>21</v>
          </cell>
        </row>
        <row r="764">
          <cell r="B764">
            <v>52201001</v>
          </cell>
          <cell r="C764" t="str">
            <v>Prestaciones Exteriores</v>
          </cell>
          <cell r="D764">
            <v>28364</v>
          </cell>
          <cell r="E764" t="str">
            <v>Gasto Deducible / Ingreso Acumulable</v>
          </cell>
          <cell r="F764" t="str">
            <v>ACRES</v>
          </cell>
          <cell r="G764" t="str">
            <v>CPCAR</v>
          </cell>
          <cell r="H764">
            <v>140</v>
          </cell>
          <cell r="I764" t="str">
            <v>ARM</v>
          </cell>
          <cell r="J764">
            <v>40560</v>
          </cell>
          <cell r="K764" t="str">
            <v>2011/001</v>
          </cell>
          <cell r="L764" t="str">
            <v>F MEX016394 CONSULTA PERDIDA DE IETU</v>
          </cell>
          <cell r="M764" t="str">
            <v>F MEX016394</v>
          </cell>
          <cell r="N764">
            <v>9</v>
          </cell>
        </row>
        <row r="765">
          <cell r="B765">
            <v>52201001</v>
          </cell>
          <cell r="C765" t="str">
            <v>Prestaciones Exteriores</v>
          </cell>
          <cell r="D765">
            <v>28364</v>
          </cell>
          <cell r="E765" t="str">
            <v>Gasto Deducible / Ingreso Acumulable</v>
          </cell>
          <cell r="F765" t="str">
            <v>ACRES</v>
          </cell>
          <cell r="G765" t="str">
            <v>CPCAR</v>
          </cell>
          <cell r="H765">
            <v>140</v>
          </cell>
          <cell r="I765" t="str">
            <v>ARM</v>
          </cell>
          <cell r="J765">
            <v>40560</v>
          </cell>
          <cell r="K765" t="str">
            <v>2011/001</v>
          </cell>
          <cell r="L765" t="str">
            <v>F-MEX016394 CONSULTA PERDIDA DE IETU</v>
          </cell>
          <cell r="M765" t="str">
            <v>F-MEX016394</v>
          </cell>
          <cell r="N765">
            <v>40</v>
          </cell>
        </row>
        <row r="766">
          <cell r="B766">
            <v>52201001</v>
          </cell>
          <cell r="C766" t="str">
            <v>Prestaciones Exteriores</v>
          </cell>
          <cell r="D766">
            <v>-28364</v>
          </cell>
          <cell r="E766" t="str">
            <v>Gasto Deducible / Ingreso Acumulable</v>
          </cell>
          <cell r="F766" t="str">
            <v>ACRES</v>
          </cell>
          <cell r="G766" t="str">
            <v>PRCAR</v>
          </cell>
          <cell r="H766">
            <v>144</v>
          </cell>
          <cell r="I766" t="str">
            <v>ARM</v>
          </cell>
          <cell r="J766">
            <v>40560</v>
          </cell>
          <cell r="K766" t="str">
            <v>2011/001</v>
          </cell>
          <cell r="L766" t="str">
            <v>CANCELA POLIZA 166929</v>
          </cell>
          <cell r="M766" t="str">
            <v>CANCELA POLIZA 166929</v>
          </cell>
          <cell r="N766">
            <v>10</v>
          </cell>
        </row>
        <row r="767">
          <cell r="B767">
            <v>52201001</v>
          </cell>
          <cell r="C767" t="str">
            <v>Prestaciones Exteriores</v>
          </cell>
          <cell r="D767">
            <v>215804</v>
          </cell>
          <cell r="E767" t="str">
            <v>Gasto Deducible / Ingreso Acumulable</v>
          </cell>
          <cell r="F767" t="str">
            <v>ACRES</v>
          </cell>
          <cell r="G767" t="str">
            <v>CPCAR</v>
          </cell>
          <cell r="H767">
            <v>140</v>
          </cell>
          <cell r="I767" t="str">
            <v>ARM</v>
          </cell>
          <cell r="J767">
            <v>40571</v>
          </cell>
          <cell r="K767" t="str">
            <v>2011/001</v>
          </cell>
          <cell r="L767" t="str">
            <v>F 2390 DSACV SERV ADMINISTRACION ENE 11</v>
          </cell>
          <cell r="M767" t="str">
            <v>F 2390</v>
          </cell>
          <cell r="N767">
            <v>6</v>
          </cell>
        </row>
        <row r="768">
          <cell r="B768">
            <v>52201001</v>
          </cell>
          <cell r="C768" t="str">
            <v>Prestaciones Exteriores</v>
          </cell>
          <cell r="D768">
            <v>66620</v>
          </cell>
          <cell r="E768" t="str">
            <v>Gasto Deducible / Ingreso Acumulable</v>
          </cell>
          <cell r="F768" t="str">
            <v>ACRES</v>
          </cell>
          <cell r="G768" t="str">
            <v>CPCAR</v>
          </cell>
          <cell r="H768">
            <v>140</v>
          </cell>
          <cell r="I768" t="str">
            <v>ARM</v>
          </cell>
          <cell r="J768">
            <v>40574</v>
          </cell>
          <cell r="K768" t="str">
            <v>2011/001</v>
          </cell>
          <cell r="L768" t="str">
            <v>F-202865 BANOBRAS HON FIDUCIARIOS ENE</v>
          </cell>
          <cell r="M768" t="str">
            <v>F-202865</v>
          </cell>
          <cell r="N768">
            <v>23</v>
          </cell>
        </row>
        <row r="769">
          <cell r="B769">
            <v>52201001</v>
          </cell>
          <cell r="C769" t="str">
            <v>Prestaciones Exteriores</v>
          </cell>
          <cell r="D769">
            <v>225303</v>
          </cell>
          <cell r="E769" t="str">
            <v>Gasto Deducible / Ingreso Acumulable</v>
          </cell>
          <cell r="F769" t="str">
            <v>ACRES</v>
          </cell>
          <cell r="G769" t="str">
            <v>CPCAR</v>
          </cell>
          <cell r="H769">
            <v>161</v>
          </cell>
          <cell r="I769" t="str">
            <v>ARM</v>
          </cell>
          <cell r="J769">
            <v>40618</v>
          </cell>
          <cell r="K769" t="str">
            <v>2011/003</v>
          </cell>
          <cell r="L769" t="str">
            <v>F 2434 DSACV SERV ADMINISTRACION MAR 11</v>
          </cell>
          <cell r="M769" t="str">
            <v>F 2434</v>
          </cell>
          <cell r="N769">
            <v>10</v>
          </cell>
        </row>
        <row r="770">
          <cell r="B770">
            <v>52201001</v>
          </cell>
          <cell r="C770" t="str">
            <v>Prestaciones Exteriores</v>
          </cell>
          <cell r="D770">
            <v>64756</v>
          </cell>
          <cell r="E770" t="str">
            <v>Gasto Deducible / Ingreso Acumulable</v>
          </cell>
          <cell r="F770" t="str">
            <v>ACRES</v>
          </cell>
          <cell r="G770" t="str">
            <v>CPCAR</v>
          </cell>
          <cell r="H770">
            <v>161</v>
          </cell>
          <cell r="I770" t="str">
            <v>ARM</v>
          </cell>
          <cell r="J770">
            <v>40633</v>
          </cell>
          <cell r="K770" t="str">
            <v>2011/003</v>
          </cell>
          <cell r="L770" t="str">
            <v>F-DF135 BANOBRAS HON FIDUCIARIOS MAR 11</v>
          </cell>
          <cell r="M770" t="str">
            <v>F-DF135</v>
          </cell>
          <cell r="N770">
            <v>25</v>
          </cell>
        </row>
        <row r="771">
          <cell r="B771">
            <v>52201001</v>
          </cell>
          <cell r="C771" t="str">
            <v>Prestaciones Exteriores</v>
          </cell>
          <cell r="D771">
            <v>64756</v>
          </cell>
          <cell r="E771" t="str">
            <v>Gasto Deducible / Ingreso Acumulable</v>
          </cell>
          <cell r="F771" t="str">
            <v>ACRES</v>
          </cell>
          <cell r="G771" t="str">
            <v>CPCAR</v>
          </cell>
          <cell r="H771">
            <v>161</v>
          </cell>
          <cell r="I771" t="str">
            <v>ARM</v>
          </cell>
          <cell r="J771">
            <v>40633</v>
          </cell>
          <cell r="K771" t="str">
            <v>2011/003</v>
          </cell>
          <cell r="L771" t="str">
            <v>F-DF285 BANOBRAS HON FIDUCIARIOS ABR 11</v>
          </cell>
          <cell r="M771" t="str">
            <v>F-DF285</v>
          </cell>
          <cell r="N771">
            <v>31</v>
          </cell>
        </row>
        <row r="772">
          <cell r="B772">
            <v>52201001</v>
          </cell>
          <cell r="C772" t="str">
            <v>Prestaciones Exteriores</v>
          </cell>
          <cell r="D772">
            <v>-64756</v>
          </cell>
          <cell r="E772" t="str">
            <v>Gasto Deducible / Ingreso Acumulable</v>
          </cell>
          <cell r="F772" t="str">
            <v>ACRES</v>
          </cell>
          <cell r="G772" t="str">
            <v>PRCAR</v>
          </cell>
          <cell r="H772">
            <v>165</v>
          </cell>
          <cell r="I772" t="str">
            <v>ARM</v>
          </cell>
          <cell r="J772">
            <v>40633</v>
          </cell>
          <cell r="K772" t="str">
            <v>2011/003</v>
          </cell>
          <cell r="L772" t="str">
            <v>CANC POL 176516</v>
          </cell>
          <cell r="M772" t="str">
            <v>CANC POL 176516</v>
          </cell>
          <cell r="N772">
            <v>4</v>
          </cell>
        </row>
        <row r="773">
          <cell r="B773">
            <v>52201001</v>
          </cell>
          <cell r="C773" t="str">
            <v>Prestaciones Exteriores</v>
          </cell>
          <cell r="D773">
            <v>225303</v>
          </cell>
          <cell r="E773" t="str">
            <v>Gasto Deducible / Ingreso Acumulable</v>
          </cell>
          <cell r="F773" t="str">
            <v>ACRES</v>
          </cell>
          <cell r="G773" t="str">
            <v>CPCAR</v>
          </cell>
          <cell r="H773">
            <v>173</v>
          </cell>
          <cell r="I773" t="str">
            <v>ARM</v>
          </cell>
          <cell r="J773">
            <v>40644</v>
          </cell>
          <cell r="K773" t="str">
            <v>2011/004</v>
          </cell>
          <cell r="L773" t="str">
            <v>F-FGC3 DSACV SERV ADMINISTRACION ABR 11</v>
          </cell>
          <cell r="M773" t="str">
            <v>F-FGC3</v>
          </cell>
          <cell r="N773">
            <v>25</v>
          </cell>
        </row>
        <row r="774">
          <cell r="B774">
            <v>52201001</v>
          </cell>
          <cell r="C774" t="str">
            <v>Prestaciones Exteriores</v>
          </cell>
          <cell r="D774">
            <v>64756</v>
          </cell>
          <cell r="E774" t="str">
            <v>Gasto Deducible / Ingreso Acumulable</v>
          </cell>
          <cell r="F774" t="str">
            <v>ACRES</v>
          </cell>
          <cell r="G774" t="str">
            <v>CPCAR</v>
          </cell>
          <cell r="H774">
            <v>173</v>
          </cell>
          <cell r="I774" t="str">
            <v>ARM</v>
          </cell>
          <cell r="J774">
            <v>40662</v>
          </cell>
          <cell r="K774" t="str">
            <v>2011/004</v>
          </cell>
          <cell r="L774" t="str">
            <v>F-DF285 BANOBRAS HON FIDUCIARIOS ABR 11</v>
          </cell>
          <cell r="M774" t="str">
            <v>F DF285</v>
          </cell>
          <cell r="N774">
            <v>9</v>
          </cell>
        </row>
        <row r="775">
          <cell r="B775">
            <v>52201001</v>
          </cell>
          <cell r="C775" t="str">
            <v>Prestaciones Exteriores</v>
          </cell>
          <cell r="D775">
            <v>58694</v>
          </cell>
          <cell r="E775" t="str">
            <v>Gasto Deducible / Ingreso Acumulable</v>
          </cell>
          <cell r="F775" t="str">
            <v>ACRES</v>
          </cell>
          <cell r="G775" t="str">
            <v>CPCAR</v>
          </cell>
          <cell r="H775">
            <v>161</v>
          </cell>
          <cell r="I775" t="str">
            <v>ARM</v>
          </cell>
          <cell r="J775">
            <v>40617</v>
          </cell>
          <cell r="K775" t="str">
            <v>2011/003</v>
          </cell>
          <cell r="L775" t="str">
            <v>F-KPMEX PAGO 3 DE 3 AUDITORIA FINANCIERA 2010</v>
          </cell>
          <cell r="M775" t="str">
            <v>F-KPMEX2790</v>
          </cell>
          <cell r="N775">
            <v>34</v>
          </cell>
        </row>
        <row r="776">
          <cell r="B776">
            <v>52201001</v>
          </cell>
          <cell r="C776" t="str">
            <v>Prestaciones Exteriores</v>
          </cell>
          <cell r="D776">
            <v>773915.22</v>
          </cell>
          <cell r="E776" t="str">
            <v>Gasto Deducible / Ingreso Acumulable</v>
          </cell>
          <cell r="F776" t="str">
            <v>ACRES</v>
          </cell>
          <cell r="G776" t="str">
            <v>CPCAR</v>
          </cell>
          <cell r="H776">
            <v>186</v>
          </cell>
          <cell r="I776" t="str">
            <v>ARM</v>
          </cell>
          <cell r="J776">
            <v>40673</v>
          </cell>
          <cell r="K776" t="str">
            <v>2011/005</v>
          </cell>
          <cell r="L776" t="str">
            <v>F-SM11X0095 ASISTENCIA TECNICA ENE-JUN 11</v>
          </cell>
          <cell r="M776" t="str">
            <v>F-SM11X0095</v>
          </cell>
          <cell r="N776">
            <v>27</v>
          </cell>
        </row>
        <row r="777">
          <cell r="B777">
            <v>52201001</v>
          </cell>
          <cell r="C777" t="str">
            <v>Prestaciones Exteriores</v>
          </cell>
          <cell r="D777">
            <v>1368039.37</v>
          </cell>
          <cell r="E777" t="str">
            <v>Gasto Deducible / Ingreso Acumulable</v>
          </cell>
          <cell r="F777" t="str">
            <v>ACRES</v>
          </cell>
          <cell r="G777" t="str">
            <v>CPCAR</v>
          </cell>
          <cell r="H777">
            <v>388</v>
          </cell>
          <cell r="I777" t="str">
            <v>ARM</v>
          </cell>
          <cell r="J777">
            <v>40893</v>
          </cell>
          <cell r="K777" t="str">
            <v>2011/012</v>
          </cell>
          <cell r="L777" t="str">
            <v>F-SGM5-1262011-2 ASISTENCIA TECNICA 2011</v>
          </cell>
          <cell r="M777" t="str">
            <v>F-SGM5-12162011-2</v>
          </cell>
          <cell r="N777">
            <v>1</v>
          </cell>
        </row>
        <row r="778">
          <cell r="B778">
            <v>52201001</v>
          </cell>
          <cell r="C778" t="str">
            <v>Prestaciones Exteriores</v>
          </cell>
          <cell r="D778">
            <v>225303</v>
          </cell>
          <cell r="E778" t="str">
            <v>Gasto Deducible / Ingreso Acumulable</v>
          </cell>
          <cell r="F778" t="str">
            <v>ACRES</v>
          </cell>
          <cell r="G778" t="str">
            <v>CPCAR</v>
          </cell>
          <cell r="H778">
            <v>186</v>
          </cell>
          <cell r="I778" t="str">
            <v>ARM</v>
          </cell>
          <cell r="J778">
            <v>40679</v>
          </cell>
          <cell r="K778" t="str">
            <v>2011/005</v>
          </cell>
          <cell r="L778" t="str">
            <v>F-FGC4 CAR DSACV SERV ADMINISTRACION MAY 11</v>
          </cell>
          <cell r="M778" t="str">
            <v>F-FGC4 CAR</v>
          </cell>
          <cell r="N778">
            <v>21</v>
          </cell>
        </row>
        <row r="779">
          <cell r="B779">
            <v>52201001</v>
          </cell>
          <cell r="C779" t="str">
            <v>Prestaciones Exteriores</v>
          </cell>
          <cell r="D779">
            <v>64756</v>
          </cell>
          <cell r="E779" t="str">
            <v>Gasto Deducible / Ingreso Acumulable</v>
          </cell>
          <cell r="F779" t="str">
            <v>ACRES</v>
          </cell>
          <cell r="G779" t="str">
            <v>CPCAR</v>
          </cell>
          <cell r="H779">
            <v>186</v>
          </cell>
          <cell r="I779" t="str">
            <v>ARM</v>
          </cell>
          <cell r="J779">
            <v>40694</v>
          </cell>
          <cell r="K779" t="str">
            <v>2011/005</v>
          </cell>
          <cell r="L779" t="str">
            <v>F-DF406 BANOBRAS HON FIDUCIARIOS MAY 11</v>
          </cell>
          <cell r="M779" t="str">
            <v>F DF406</v>
          </cell>
          <cell r="N779">
            <v>9</v>
          </cell>
        </row>
        <row r="780">
          <cell r="B780">
            <v>52201001</v>
          </cell>
          <cell r="C780" t="str">
            <v>Prestaciones Exteriores</v>
          </cell>
          <cell r="D780">
            <v>14424</v>
          </cell>
          <cell r="E780" t="str">
            <v>Gasto Deducible / Ingreso Acumulable</v>
          </cell>
          <cell r="F780" t="str">
            <v>ACRES</v>
          </cell>
          <cell r="G780" t="str">
            <v>CPCAR</v>
          </cell>
          <cell r="H780">
            <v>186</v>
          </cell>
          <cell r="I780" t="str">
            <v>ARM</v>
          </cell>
          <cell r="J780">
            <v>40694</v>
          </cell>
          <cell r="K780" t="str">
            <v>2011/005</v>
          </cell>
          <cell r="L780" t="str">
            <v>F-KPMEX 60% PRECIOS TRASNFERENCIA 2010</v>
          </cell>
          <cell r="M780" t="str">
            <v>F-KPMEX7180</v>
          </cell>
          <cell r="N780">
            <v>24</v>
          </cell>
        </row>
        <row r="781">
          <cell r="B781">
            <v>52201001</v>
          </cell>
          <cell r="C781" t="str">
            <v>Prestaciones Exteriores</v>
          </cell>
          <cell r="D781">
            <v>137013.5</v>
          </cell>
          <cell r="E781" t="str">
            <v>Gasto Deducible / Ingreso Acumulable</v>
          </cell>
          <cell r="F781" t="str">
            <v>ACRES</v>
          </cell>
          <cell r="G781" t="str">
            <v>CPCAR</v>
          </cell>
          <cell r="H781">
            <v>199</v>
          </cell>
          <cell r="I781" t="str">
            <v>ARM</v>
          </cell>
          <cell r="J781">
            <v>40701</v>
          </cell>
          <cell r="K781" t="str">
            <v>2011/006</v>
          </cell>
          <cell r="L781" t="str">
            <v>F-27 ASEOSIRA LEGAL CPS ORGANISMO MUNICIPAL</v>
          </cell>
          <cell r="M781" t="str">
            <v>F-27</v>
          </cell>
          <cell r="N781">
            <v>24</v>
          </cell>
        </row>
        <row r="782">
          <cell r="B782">
            <v>52201001</v>
          </cell>
          <cell r="C782" t="str">
            <v>Prestaciones Exteriores</v>
          </cell>
          <cell r="D782">
            <v>225303</v>
          </cell>
          <cell r="E782" t="str">
            <v>Gasto Deducible / Ingreso Acumulable</v>
          </cell>
          <cell r="F782" t="str">
            <v>ACRES</v>
          </cell>
          <cell r="G782" t="str">
            <v>CPCAR</v>
          </cell>
          <cell r="H782">
            <v>199</v>
          </cell>
          <cell r="I782" t="str">
            <v>ARM</v>
          </cell>
          <cell r="J782">
            <v>40709</v>
          </cell>
          <cell r="K782" t="str">
            <v>2011/006</v>
          </cell>
          <cell r="L782" t="str">
            <v>F-FGC28 CAR DSACV SERV ADMINISTRACION JUN 11</v>
          </cell>
          <cell r="M782" t="str">
            <v>F-FGC28 CAR</v>
          </cell>
          <cell r="N782">
            <v>38</v>
          </cell>
        </row>
        <row r="783">
          <cell r="B783">
            <v>52201001</v>
          </cell>
          <cell r="C783" t="str">
            <v>Prestaciones Exteriores</v>
          </cell>
          <cell r="D783">
            <v>64764.06</v>
          </cell>
          <cell r="E783" t="str">
            <v>Gasto Deducible / Ingreso Acumulable</v>
          </cell>
          <cell r="F783" t="str">
            <v>ACRES</v>
          </cell>
          <cell r="G783" t="str">
            <v>CPCAR</v>
          </cell>
          <cell r="H783">
            <v>199</v>
          </cell>
          <cell r="I783" t="str">
            <v>ARM</v>
          </cell>
          <cell r="J783">
            <v>40724</v>
          </cell>
          <cell r="K783" t="str">
            <v>2011/006</v>
          </cell>
          <cell r="L783" t="str">
            <v>F-DF527 BANOBRAS HON FIDUCIARIOS JUN 11</v>
          </cell>
          <cell r="M783" t="str">
            <v>F-DF527</v>
          </cell>
          <cell r="N783">
            <v>27</v>
          </cell>
        </row>
        <row r="784">
          <cell r="B784">
            <v>52201001</v>
          </cell>
          <cell r="C784" t="str">
            <v>Prestaciones Exteriores</v>
          </cell>
          <cell r="D784">
            <v>16875</v>
          </cell>
          <cell r="E784" t="str">
            <v>Gasto Deducible / Ingreso Acumulable</v>
          </cell>
          <cell r="F784" t="str">
            <v>ACRES</v>
          </cell>
          <cell r="G784" t="str">
            <v>CPCAR</v>
          </cell>
          <cell r="H784">
            <v>212</v>
          </cell>
          <cell r="I784" t="str">
            <v>ARM</v>
          </cell>
          <cell r="J784">
            <v>40730</v>
          </cell>
          <cell r="K784" t="str">
            <v>2011/007</v>
          </cell>
          <cell r="L784" t="str">
            <v>F-35 ASESORIA LEGAL CPS JUN 11</v>
          </cell>
          <cell r="M784" t="str">
            <v>F-35</v>
          </cell>
          <cell r="N784">
            <v>9</v>
          </cell>
        </row>
        <row r="785">
          <cell r="B785">
            <v>52201001</v>
          </cell>
          <cell r="C785" t="str">
            <v>Prestaciones Exteriores</v>
          </cell>
          <cell r="D785">
            <v>28652</v>
          </cell>
          <cell r="E785" t="str">
            <v>Gasto Deducible / Ingreso Acumulable</v>
          </cell>
          <cell r="F785" t="str">
            <v>ACRES</v>
          </cell>
          <cell r="G785" t="str">
            <v>CPCAR</v>
          </cell>
          <cell r="H785">
            <v>212</v>
          </cell>
          <cell r="I785" t="str">
            <v>ARM</v>
          </cell>
          <cell r="J785">
            <v>40744</v>
          </cell>
          <cell r="K785" t="str">
            <v>2011/007</v>
          </cell>
          <cell r="L785" t="str">
            <v>F-FGC52 CAR DSACV SERV ADMINISTRACION JUL 11</v>
          </cell>
          <cell r="M785" t="str">
            <v>F-FGC52 CAR</v>
          </cell>
          <cell r="N785">
            <v>53</v>
          </cell>
        </row>
        <row r="786">
          <cell r="B786">
            <v>52201001</v>
          </cell>
          <cell r="C786" t="str">
            <v>Prestaciones Exteriores</v>
          </cell>
          <cell r="D786">
            <v>65145.78</v>
          </cell>
          <cell r="E786" t="str">
            <v>Gasto Deducible / Ingreso Acumulable</v>
          </cell>
          <cell r="F786" t="str">
            <v>ACRES</v>
          </cell>
          <cell r="G786" t="str">
            <v>CPCAR</v>
          </cell>
          <cell r="H786">
            <v>212</v>
          </cell>
          <cell r="I786" t="str">
            <v>ARM</v>
          </cell>
          <cell r="J786">
            <v>40755</v>
          </cell>
          <cell r="K786" t="str">
            <v>2011/007</v>
          </cell>
          <cell r="L786" t="str">
            <v>F-DF721 BANOBRAS HON FIDUCIARIOS JUL 11</v>
          </cell>
          <cell r="M786" t="str">
            <v>F-DF721</v>
          </cell>
          <cell r="N786">
            <v>18</v>
          </cell>
        </row>
        <row r="787">
          <cell r="B787">
            <v>52201001</v>
          </cell>
          <cell r="C787" t="str">
            <v>Prestaciones Exteriores</v>
          </cell>
          <cell r="D787">
            <v>57856</v>
          </cell>
          <cell r="E787" t="str">
            <v>Gasto Deducible / Ingreso Acumulable</v>
          </cell>
          <cell r="F787" t="str">
            <v>ACRES</v>
          </cell>
          <cell r="G787" t="str">
            <v>CPCAR</v>
          </cell>
          <cell r="H787">
            <v>212</v>
          </cell>
          <cell r="I787" t="str">
            <v>ARM</v>
          </cell>
          <cell r="J787">
            <v>40755</v>
          </cell>
          <cell r="K787" t="str">
            <v>2011/007</v>
          </cell>
          <cell r="L787" t="str">
            <v>F-KPMEX9829 DICTAMEN FISCAL 2010</v>
          </cell>
          <cell r="M787" t="str">
            <v>F-KPMEX9829</v>
          </cell>
          <cell r="N787">
            <v>56</v>
          </cell>
        </row>
        <row r="788">
          <cell r="B788">
            <v>52201001</v>
          </cell>
          <cell r="C788" t="str">
            <v>Prestaciones Exteriores</v>
          </cell>
          <cell r="D788">
            <v>197210</v>
          </cell>
          <cell r="E788" t="str">
            <v>Gasto Deducible / Ingreso Acumulable</v>
          </cell>
          <cell r="F788" t="str">
            <v>ACRES</v>
          </cell>
          <cell r="G788" t="str">
            <v>CPCAR</v>
          </cell>
          <cell r="H788">
            <v>224</v>
          </cell>
          <cell r="I788" t="str">
            <v>ARM</v>
          </cell>
          <cell r="J788">
            <v>40767</v>
          </cell>
          <cell r="K788" t="str">
            <v>2011/008</v>
          </cell>
          <cell r="L788" t="str">
            <v>F-FGC67 CAR DSACV SERV ADMINISTRACION AGO 11</v>
          </cell>
          <cell r="M788" t="str">
            <v>F-FGC67 CAR</v>
          </cell>
          <cell r="N788">
            <v>18</v>
          </cell>
        </row>
        <row r="789">
          <cell r="B789">
            <v>52201001</v>
          </cell>
          <cell r="C789" t="str">
            <v>Prestaciones Exteriores</v>
          </cell>
          <cell r="D789">
            <v>60000</v>
          </cell>
          <cell r="E789" t="str">
            <v>Gasto Deducible / Ingreso Acumulable</v>
          </cell>
          <cell r="F789" t="str">
            <v>ACRES</v>
          </cell>
          <cell r="G789" t="str">
            <v>CPCAR</v>
          </cell>
          <cell r="H789">
            <v>224</v>
          </cell>
          <cell r="I789" t="str">
            <v>ARM</v>
          </cell>
          <cell r="J789">
            <v>40786</v>
          </cell>
          <cell r="K789" t="str">
            <v>2011/008</v>
          </cell>
          <cell r="L789" t="str">
            <v>F-DF872 BANOBRAS HON FIDUCIARIOS AGO 11</v>
          </cell>
          <cell r="M789" t="str">
            <v>F-DF872</v>
          </cell>
          <cell r="N789">
            <v>3</v>
          </cell>
        </row>
        <row r="790">
          <cell r="B790">
            <v>52201001</v>
          </cell>
          <cell r="C790" t="str">
            <v>Prestaciones Exteriores</v>
          </cell>
          <cell r="D790">
            <v>68057.5</v>
          </cell>
          <cell r="E790" t="str">
            <v>Gasto Deducible / Ingreso Acumulable</v>
          </cell>
          <cell r="F790" t="str">
            <v>ACRES</v>
          </cell>
          <cell r="G790" t="str">
            <v>CPCAR</v>
          </cell>
          <cell r="H790">
            <v>236</v>
          </cell>
          <cell r="I790" t="str">
            <v>ARM</v>
          </cell>
          <cell r="J790">
            <v>40787</v>
          </cell>
          <cell r="K790" t="str">
            <v>2011/009</v>
          </cell>
          <cell r="L790" t="str">
            <v>RENTA AUDIO EVENTO INAUGURACION PTAR</v>
          </cell>
          <cell r="M790" t="str">
            <v>ANT RENTA AUDIO EVENTO PTAR</v>
          </cell>
          <cell r="N790">
            <v>1</v>
          </cell>
        </row>
        <row r="791">
          <cell r="B791">
            <v>52201001</v>
          </cell>
          <cell r="C791" t="str">
            <v>Prestaciones Exteriores</v>
          </cell>
          <cell r="D791">
            <v>197210</v>
          </cell>
          <cell r="E791" t="str">
            <v>Gasto Deducible / Ingreso Acumulable</v>
          </cell>
          <cell r="F791" t="str">
            <v>ACRES</v>
          </cell>
          <cell r="G791" t="str">
            <v>CPCAR</v>
          </cell>
          <cell r="H791">
            <v>236</v>
          </cell>
          <cell r="I791" t="str">
            <v>ARM</v>
          </cell>
          <cell r="J791">
            <v>40799</v>
          </cell>
          <cell r="K791" t="str">
            <v>2011/009</v>
          </cell>
          <cell r="L791" t="str">
            <v>F-FGC82 CAR DSACV SERV ADMINISTRACION SEP 11</v>
          </cell>
          <cell r="M791" t="str">
            <v>F-FGC82 CAR</v>
          </cell>
          <cell r="N791">
            <v>23</v>
          </cell>
        </row>
        <row r="792">
          <cell r="B792">
            <v>52201001</v>
          </cell>
          <cell r="C792" t="str">
            <v>Prestaciones Exteriores</v>
          </cell>
          <cell r="D792">
            <v>4808</v>
          </cell>
          <cell r="E792" t="str">
            <v>Gasto Deducible / Ingreso Acumulable</v>
          </cell>
          <cell r="F792" t="str">
            <v>ACRES</v>
          </cell>
          <cell r="G792" t="str">
            <v>CPCAR</v>
          </cell>
          <cell r="H792">
            <v>236</v>
          </cell>
          <cell r="I792" t="str">
            <v>ARM</v>
          </cell>
          <cell r="J792">
            <v>40815</v>
          </cell>
          <cell r="K792" t="str">
            <v>2011/009</v>
          </cell>
          <cell r="L792" t="str">
            <v>F-KPMEX 20% FINAL PRECIOS TRANSFERENCIA 2010</v>
          </cell>
          <cell r="M792" t="str">
            <v>F-KPMEX10726</v>
          </cell>
          <cell r="N792">
            <v>26</v>
          </cell>
        </row>
        <row r="793">
          <cell r="B793">
            <v>52201001</v>
          </cell>
          <cell r="C793" t="str">
            <v>Prestaciones Exteriores</v>
          </cell>
          <cell r="D793">
            <v>4808</v>
          </cell>
          <cell r="E793" t="str">
            <v>Gasto Deducible / Ingreso Acumulable</v>
          </cell>
          <cell r="F793" t="str">
            <v>ACRES</v>
          </cell>
          <cell r="G793" t="str">
            <v>CPCAR</v>
          </cell>
          <cell r="H793">
            <v>224</v>
          </cell>
          <cell r="I793" t="str">
            <v>ARM</v>
          </cell>
          <cell r="J793">
            <v>40758</v>
          </cell>
          <cell r="K793" t="str">
            <v>2011/008</v>
          </cell>
          <cell r="L793" t="str">
            <v>F-KPMEX9043 20% PRECIOS TRANSFERENCIA 2010</v>
          </cell>
          <cell r="M793" t="str">
            <v>F-KPMEX9043</v>
          </cell>
          <cell r="N793">
            <v>21</v>
          </cell>
        </row>
        <row r="794">
          <cell r="B794">
            <v>52201001</v>
          </cell>
          <cell r="C794" t="str">
            <v>Prestaciones Exteriores</v>
          </cell>
          <cell r="D794">
            <v>12000</v>
          </cell>
          <cell r="E794" t="str">
            <v>Gasto Deducible / Ingreso Acumulable</v>
          </cell>
          <cell r="F794" t="str">
            <v>ACRES</v>
          </cell>
          <cell r="G794" t="str">
            <v>CPCAR</v>
          </cell>
          <cell r="H794">
            <v>236</v>
          </cell>
          <cell r="I794" t="str">
            <v>ARM</v>
          </cell>
          <cell r="J794">
            <v>40815</v>
          </cell>
          <cell r="K794" t="str">
            <v>2011/009</v>
          </cell>
          <cell r="L794" t="str">
            <v>F-KPMEX10863 EDOS FIN INGLES 2010</v>
          </cell>
          <cell r="M794" t="str">
            <v>F-KPMEX10863</v>
          </cell>
          <cell r="N794">
            <v>31</v>
          </cell>
        </row>
        <row r="795">
          <cell r="B795">
            <v>52201001</v>
          </cell>
          <cell r="C795" t="str">
            <v>Prestaciones Exteriores</v>
          </cell>
          <cell r="D795">
            <v>60000</v>
          </cell>
          <cell r="E795" t="str">
            <v>Gasto Deducible / Ingreso Acumulable</v>
          </cell>
          <cell r="F795" t="str">
            <v>ACRES</v>
          </cell>
          <cell r="G795" t="str">
            <v>CPCAR</v>
          </cell>
          <cell r="H795">
            <v>236</v>
          </cell>
          <cell r="I795" t="str">
            <v>ARM</v>
          </cell>
          <cell r="J795">
            <v>40816</v>
          </cell>
          <cell r="K795" t="str">
            <v>2011/009</v>
          </cell>
          <cell r="L795" t="str">
            <v>F-DF1019 BANOBRAS HON FIDUCIARIOS SEP 11</v>
          </cell>
          <cell r="M795" t="str">
            <v>F-DF1019</v>
          </cell>
          <cell r="N795">
            <v>14</v>
          </cell>
        </row>
        <row r="796">
          <cell r="B796">
            <v>52201001</v>
          </cell>
          <cell r="C796" t="str">
            <v>Prestaciones Exteriores</v>
          </cell>
          <cell r="D796">
            <v>197210</v>
          </cell>
          <cell r="E796" t="str">
            <v>Gasto Deducible / Ingreso Acumulable</v>
          </cell>
          <cell r="F796" t="str">
            <v>ACRES</v>
          </cell>
          <cell r="G796" t="str">
            <v>CPCAR</v>
          </cell>
          <cell r="H796">
            <v>260</v>
          </cell>
          <cell r="I796" t="str">
            <v>ARM</v>
          </cell>
          <cell r="J796">
            <v>40833</v>
          </cell>
          <cell r="K796" t="str">
            <v>2011/010</v>
          </cell>
          <cell r="L796" t="str">
            <v>F-FGC86 CAR DSACV SERV ADMINISTRACION OCT 11</v>
          </cell>
          <cell r="M796" t="str">
            <v>F-FGC86 CAR</v>
          </cell>
          <cell r="N796">
            <v>1</v>
          </cell>
        </row>
        <row r="797">
          <cell r="B797">
            <v>52201001</v>
          </cell>
          <cell r="C797" t="str">
            <v>Prestaciones Exteriores</v>
          </cell>
          <cell r="D797">
            <v>811331.07</v>
          </cell>
          <cell r="E797" t="str">
            <v>Gasto Deducible / Ingreso Acumulable</v>
          </cell>
          <cell r="F797" t="str">
            <v>ACRES</v>
          </cell>
          <cell r="G797" t="str">
            <v>CPCAR</v>
          </cell>
          <cell r="H797">
            <v>274</v>
          </cell>
          <cell r="I797" t="str">
            <v>ARM</v>
          </cell>
          <cell r="J797">
            <v>40834</v>
          </cell>
          <cell r="K797" t="str">
            <v>2011/010</v>
          </cell>
          <cell r="L797" t="str">
            <v>F-SM11X0219 ASISTENCIA TECNICA JUL-DIC 2011</v>
          </cell>
          <cell r="M797" t="str">
            <v>F-SM11X0219</v>
          </cell>
          <cell r="N797">
            <v>1</v>
          </cell>
        </row>
        <row r="798">
          <cell r="B798">
            <v>52201001</v>
          </cell>
          <cell r="C798" t="str">
            <v>Prestaciones Exteriores</v>
          </cell>
          <cell r="D798">
            <v>60000</v>
          </cell>
          <cell r="E798" t="str">
            <v>Gasto Deducible / Ingreso Acumulable</v>
          </cell>
          <cell r="F798" t="str">
            <v>ACRES</v>
          </cell>
          <cell r="G798" t="str">
            <v>CPCAR</v>
          </cell>
          <cell r="H798">
            <v>288</v>
          </cell>
          <cell r="I798" t="str">
            <v>ARM</v>
          </cell>
          <cell r="J798">
            <v>40847</v>
          </cell>
          <cell r="K798" t="str">
            <v>2011/010</v>
          </cell>
          <cell r="L798" t="str">
            <v>F-DF1173 BANOBRAS HON FIDUCIARIOS OCT 11</v>
          </cell>
          <cell r="M798" t="str">
            <v>F-DF1173</v>
          </cell>
          <cell r="N798">
            <v>1</v>
          </cell>
        </row>
        <row r="799">
          <cell r="B799">
            <v>52201001</v>
          </cell>
          <cell r="C799" t="str">
            <v>Prestaciones Exteriores</v>
          </cell>
          <cell r="D799">
            <v>140000</v>
          </cell>
          <cell r="E799" t="str">
            <v>Gasto Deducible / Ingreso Acumulable</v>
          </cell>
          <cell r="F799" t="str">
            <v>ACRES</v>
          </cell>
          <cell r="G799" t="str">
            <v>CPCAR</v>
          </cell>
          <cell r="H799">
            <v>311</v>
          </cell>
          <cell r="I799" t="str">
            <v>ARM</v>
          </cell>
          <cell r="J799">
            <v>40848</v>
          </cell>
          <cell r="K799" t="str">
            <v>2011/011</v>
          </cell>
          <cell r="L799" t="str">
            <v>F-MEX039684 CONSULTA TRATAMIENTO FDOS FINFRA</v>
          </cell>
          <cell r="M799" t="str">
            <v>F-MEX039684</v>
          </cell>
          <cell r="N799">
            <v>1</v>
          </cell>
        </row>
        <row r="800">
          <cell r="B800">
            <v>52201001</v>
          </cell>
          <cell r="C800" t="str">
            <v>Prestaciones Exteriores</v>
          </cell>
          <cell r="D800">
            <v>197210</v>
          </cell>
          <cell r="E800" t="str">
            <v>Gasto Deducible / Ingreso Acumulable</v>
          </cell>
          <cell r="F800" t="str">
            <v>ACRES</v>
          </cell>
          <cell r="G800" t="str">
            <v>CPCAR</v>
          </cell>
          <cell r="H800">
            <v>329</v>
          </cell>
          <cell r="I800" t="str">
            <v>ARM</v>
          </cell>
          <cell r="J800">
            <v>40863</v>
          </cell>
          <cell r="K800" t="str">
            <v>2011/011</v>
          </cell>
          <cell r="L800" t="str">
            <v>F-FGC91 CAR DSACV SERV ADMINISTRACION NOV 11</v>
          </cell>
          <cell r="M800" t="str">
            <v>F-FGC91 CAR</v>
          </cell>
          <cell r="N800">
            <v>1</v>
          </cell>
        </row>
        <row r="801">
          <cell r="B801">
            <v>52201001</v>
          </cell>
          <cell r="C801" t="str">
            <v>Prestaciones Exteriores</v>
          </cell>
          <cell r="D801">
            <v>60000</v>
          </cell>
          <cell r="E801" t="str">
            <v>Gasto Deducible / Ingreso Acumulable</v>
          </cell>
          <cell r="F801" t="str">
            <v>ACRES</v>
          </cell>
          <cell r="G801" t="str">
            <v>CPCAR</v>
          </cell>
          <cell r="H801">
            <v>368</v>
          </cell>
          <cell r="I801" t="str">
            <v>ARM</v>
          </cell>
          <cell r="J801">
            <v>40877</v>
          </cell>
          <cell r="K801" t="str">
            <v>2011/011</v>
          </cell>
          <cell r="L801" t="str">
            <v>F-DF1362 BANOBRAS HON FIDUCIARIOS NOV 11</v>
          </cell>
          <cell r="M801" t="str">
            <v>F-DF1362</v>
          </cell>
          <cell r="N801">
            <v>1</v>
          </cell>
        </row>
        <row r="802">
          <cell r="B802">
            <v>52201001</v>
          </cell>
          <cell r="C802" t="str">
            <v>Prestaciones Exteriores</v>
          </cell>
          <cell r="D802">
            <v>342009.22</v>
          </cell>
          <cell r="E802" t="str">
            <v>Gasto Deducible / Ingreso Acumulable</v>
          </cell>
          <cell r="F802" t="str">
            <v>ACRES</v>
          </cell>
          <cell r="G802" t="str">
            <v>CPCAR</v>
          </cell>
          <cell r="H802">
            <v>387</v>
          </cell>
          <cell r="I802" t="str">
            <v>ARM</v>
          </cell>
          <cell r="J802">
            <v>40890</v>
          </cell>
          <cell r="K802" t="str">
            <v>2011/012</v>
          </cell>
          <cell r="L802" t="str">
            <v>F-416 ASISTENCIA TECNICA 2011</v>
          </cell>
          <cell r="M802" t="str">
            <v>F-416</v>
          </cell>
          <cell r="N802">
            <v>1</v>
          </cell>
        </row>
        <row r="803">
          <cell r="B803">
            <v>52201001</v>
          </cell>
          <cell r="C803" t="str">
            <v>Prestaciones Exteriores</v>
          </cell>
          <cell r="D803">
            <v>197210</v>
          </cell>
          <cell r="E803" t="str">
            <v>Gasto Deducible / Ingreso Acumulable</v>
          </cell>
          <cell r="F803" t="str">
            <v>ACRES</v>
          </cell>
          <cell r="G803" t="str">
            <v>CPCAR</v>
          </cell>
          <cell r="H803">
            <v>393</v>
          </cell>
          <cell r="I803" t="str">
            <v>ARM</v>
          </cell>
          <cell r="J803">
            <v>40892</v>
          </cell>
          <cell r="K803" t="str">
            <v>2011/012</v>
          </cell>
          <cell r="L803" t="str">
            <v>F-FGC103 CAR DSACV SERV ADMON DIC 11</v>
          </cell>
          <cell r="M803" t="str">
            <v>F-FGC103 CAR</v>
          </cell>
          <cell r="N803">
            <v>1</v>
          </cell>
        </row>
        <row r="804">
          <cell r="B804">
            <v>52201001</v>
          </cell>
          <cell r="C804" t="str">
            <v>Prestaciones Exteriores</v>
          </cell>
          <cell r="D804">
            <v>122084</v>
          </cell>
          <cell r="E804" t="str">
            <v>Gasto Deducible / Ingreso Acumulable</v>
          </cell>
          <cell r="F804" t="str">
            <v>ACRES</v>
          </cell>
          <cell r="G804" t="str">
            <v>CPCAR</v>
          </cell>
          <cell r="H804">
            <v>414</v>
          </cell>
          <cell r="I804" t="str">
            <v>ARM</v>
          </cell>
          <cell r="J804">
            <v>40892</v>
          </cell>
          <cell r="K804" t="str">
            <v>2011/012</v>
          </cell>
          <cell r="L804" t="str">
            <v>F-KPMEX PAGO 1/3 AUDITORIA 2011</v>
          </cell>
          <cell r="M804" t="str">
            <v>F-KPMEX15961</v>
          </cell>
          <cell r="N804">
            <v>1</v>
          </cell>
        </row>
        <row r="805">
          <cell r="B805">
            <v>52201001</v>
          </cell>
          <cell r="C805" t="str">
            <v>Prestaciones Exteriores</v>
          </cell>
          <cell r="D805">
            <v>60000</v>
          </cell>
          <cell r="E805" t="str">
            <v>Gasto Deducible / Ingreso Acumulable</v>
          </cell>
          <cell r="F805" t="str">
            <v>ACRES</v>
          </cell>
          <cell r="G805" t="str">
            <v>CPCAR</v>
          </cell>
          <cell r="H805">
            <v>405</v>
          </cell>
          <cell r="I805" t="str">
            <v>ARM</v>
          </cell>
          <cell r="J805">
            <v>40907</v>
          </cell>
          <cell r="K805" t="str">
            <v>2011/012</v>
          </cell>
          <cell r="L805" t="str">
            <v>F-1539 BANOBRAS HON FID NOV 11</v>
          </cell>
          <cell r="M805" t="str">
            <v>PROV</v>
          </cell>
          <cell r="N805">
            <v>1</v>
          </cell>
        </row>
        <row r="806">
          <cell r="B806">
            <v>52201001</v>
          </cell>
          <cell r="C806" t="str">
            <v>Prestaciones Exteriores</v>
          </cell>
          <cell r="D806">
            <v>25371</v>
          </cell>
          <cell r="E806" t="str">
            <v>Provisiones de Gastos no Deducibles</v>
          </cell>
          <cell r="F806" t="str">
            <v>ACRES</v>
          </cell>
          <cell r="G806" t="str">
            <v>PRCAR</v>
          </cell>
          <cell r="H806">
            <v>406</v>
          </cell>
          <cell r="I806" t="str">
            <v>ARM</v>
          </cell>
          <cell r="J806">
            <v>40908</v>
          </cell>
          <cell r="K806" t="str">
            <v>2011/012</v>
          </cell>
          <cell r="L806" t="str">
            <v>PROV HONORARIOS AUDITORIA</v>
          </cell>
          <cell r="M806" t="str">
            <v>PROV HONORARIOS AUDITORIA</v>
          </cell>
          <cell r="N806">
            <v>1</v>
          </cell>
        </row>
        <row r="807">
          <cell r="B807">
            <v>52201001</v>
          </cell>
          <cell r="C807" t="str">
            <v>Prestaciones Exteriores</v>
          </cell>
          <cell r="D807">
            <v>49596</v>
          </cell>
          <cell r="E807" t="str">
            <v>Provisiones de Gastos no Deducibles</v>
          </cell>
          <cell r="F807" t="str">
            <v>ACRES</v>
          </cell>
          <cell r="G807" t="str">
            <v>PRCAR</v>
          </cell>
          <cell r="H807">
            <v>415</v>
          </cell>
          <cell r="I807" t="str">
            <v>ARM</v>
          </cell>
          <cell r="J807">
            <v>40908</v>
          </cell>
          <cell r="K807" t="str">
            <v>2011/012</v>
          </cell>
          <cell r="L807" t="str">
            <v>PROV HONORARIOS AUDITORIA</v>
          </cell>
          <cell r="M807" t="str">
            <v>PROV HONORARIOS AUDITORIA</v>
          </cell>
          <cell r="N807">
            <v>1</v>
          </cell>
        </row>
        <row r="808">
          <cell r="B808">
            <v>52201001</v>
          </cell>
          <cell r="C808" t="str">
            <v>Prestaciones Exteriores</v>
          </cell>
          <cell r="D808">
            <v>-49435</v>
          </cell>
          <cell r="E808" t="str">
            <v>Provisiones de Gastos no Deducibles</v>
          </cell>
          <cell r="F808" t="str">
            <v>ACRES</v>
          </cell>
          <cell r="G808" t="str">
            <v>PRCAR</v>
          </cell>
          <cell r="H808">
            <v>434</v>
          </cell>
          <cell r="I808" t="str">
            <v>ARM</v>
          </cell>
          <cell r="J808">
            <v>40908</v>
          </cell>
          <cell r="K808" t="str">
            <v>2011/012</v>
          </cell>
          <cell r="L808" t="str">
            <v>CORREC PROV AUDITORIA</v>
          </cell>
          <cell r="M808" t="str">
            <v>CORREC PROV AUDITORIA</v>
          </cell>
          <cell r="N808">
            <v>2</v>
          </cell>
        </row>
        <row r="809">
          <cell r="B809">
            <v>52201001</v>
          </cell>
          <cell r="C809" t="str">
            <v>Prestaciones Exteriores</v>
          </cell>
          <cell r="D809">
            <v>-122084</v>
          </cell>
          <cell r="E809" t="str">
            <v>Provisiones de Gastos no Deducibles</v>
          </cell>
          <cell r="F809" t="str">
            <v>ACRES</v>
          </cell>
          <cell r="G809" t="str">
            <v>CPCAR</v>
          </cell>
          <cell r="H809">
            <v>414</v>
          </cell>
          <cell r="I809" t="str">
            <v>ARM</v>
          </cell>
          <cell r="J809">
            <v>40892</v>
          </cell>
          <cell r="K809" t="str">
            <v>2011/012</v>
          </cell>
          <cell r="L809" t="str">
            <v>F-KPMEX PAGO 1/3 AUDITORIA 2011</v>
          </cell>
          <cell r="M809" t="str">
            <v>F-KPMEX15961</v>
          </cell>
          <cell r="N809">
            <v>5</v>
          </cell>
        </row>
        <row r="810">
          <cell r="B810">
            <v>52201001</v>
          </cell>
          <cell r="C810" t="str">
            <v>Prestaciones Exteriores</v>
          </cell>
          <cell r="D810">
            <v>-300290.87</v>
          </cell>
          <cell r="E810" t="str">
            <v>Provisiones de Gastos no Deducibles</v>
          </cell>
          <cell r="F810" t="str">
            <v>ACRES</v>
          </cell>
          <cell r="G810" t="str">
            <v>CPCAR</v>
          </cell>
          <cell r="H810">
            <v>387</v>
          </cell>
          <cell r="I810" t="str">
            <v>ARM</v>
          </cell>
          <cell r="J810">
            <v>40890</v>
          </cell>
          <cell r="K810" t="str">
            <v>2011/012</v>
          </cell>
          <cell r="L810" t="str">
            <v>F-416 ASISTENCIA TECNICA 2011</v>
          </cell>
          <cell r="M810" t="str">
            <v>F-416</v>
          </cell>
          <cell r="N810">
            <v>5</v>
          </cell>
        </row>
        <row r="811">
          <cell r="B811">
            <v>52201001</v>
          </cell>
          <cell r="C811" t="str">
            <v>Prestaciones Exteriores</v>
          </cell>
          <cell r="D811">
            <v>25371</v>
          </cell>
          <cell r="E811" t="str">
            <v>Provisiones de Gastos no Deducibles</v>
          </cell>
          <cell r="F811" t="str">
            <v>ACRES</v>
          </cell>
          <cell r="G811" t="str">
            <v>PRCAR</v>
          </cell>
          <cell r="H811">
            <v>332</v>
          </cell>
          <cell r="I811" t="str">
            <v>ARM</v>
          </cell>
          <cell r="J811">
            <v>40877</v>
          </cell>
          <cell r="K811" t="str">
            <v>2011/011</v>
          </cell>
          <cell r="L811" t="str">
            <v>PROV HONORARIOS AUDITORIA</v>
          </cell>
          <cell r="M811" t="str">
            <v>PROV HONORARIOS AUDITORIA</v>
          </cell>
          <cell r="N811">
            <v>1</v>
          </cell>
        </row>
        <row r="812">
          <cell r="B812">
            <v>52201001</v>
          </cell>
          <cell r="C812" t="str">
            <v>Prestaciones Exteriores</v>
          </cell>
          <cell r="D812">
            <v>109196.89</v>
          </cell>
          <cell r="E812" t="str">
            <v>Provisiones de Gastos no Deducibles</v>
          </cell>
          <cell r="F812" t="str">
            <v>ACRES</v>
          </cell>
          <cell r="G812" t="str">
            <v>PRCAR</v>
          </cell>
          <cell r="H812">
            <v>337</v>
          </cell>
          <cell r="I812" t="str">
            <v>ARM</v>
          </cell>
          <cell r="J812">
            <v>40877</v>
          </cell>
          <cell r="K812" t="str">
            <v>2011/011</v>
          </cell>
          <cell r="L812" t="str">
            <v>PROV GTOS DSA SUMMIT GLOBAL</v>
          </cell>
          <cell r="M812" t="str">
            <v>PROV GTOS DSA SUMITOMO</v>
          </cell>
          <cell r="N812">
            <v>1</v>
          </cell>
        </row>
        <row r="813">
          <cell r="B813">
            <v>52201001</v>
          </cell>
          <cell r="C813" t="str">
            <v>Prestaciones Exteriores</v>
          </cell>
          <cell r="D813">
            <v>27299.17</v>
          </cell>
          <cell r="E813" t="str">
            <v>Provisiones de Gastos no Deducibles</v>
          </cell>
          <cell r="F813" t="str">
            <v>ACRES</v>
          </cell>
          <cell r="G813" t="str">
            <v>PRCAR</v>
          </cell>
          <cell r="H813">
            <v>337</v>
          </cell>
          <cell r="I813" t="str">
            <v>ARM</v>
          </cell>
          <cell r="J813">
            <v>40877</v>
          </cell>
          <cell r="K813" t="str">
            <v>2011/011</v>
          </cell>
          <cell r="L813" t="str">
            <v>PROV GTOS DSA SUMITOMO MEX</v>
          </cell>
          <cell r="M813" t="str">
            <v>PROV GTOS DSA SUMITOMO</v>
          </cell>
          <cell r="N813">
            <v>3</v>
          </cell>
        </row>
        <row r="814">
          <cell r="B814">
            <v>52201001</v>
          </cell>
          <cell r="C814" t="str">
            <v>Prestaciones Exteriores</v>
          </cell>
          <cell r="D814">
            <v>-811331.07</v>
          </cell>
          <cell r="E814" t="str">
            <v>Provisiones de Gastos no Deducibles</v>
          </cell>
          <cell r="F814" t="str">
            <v>ACRES</v>
          </cell>
          <cell r="G814" t="str">
            <v>CPCAR</v>
          </cell>
          <cell r="H814">
            <v>274</v>
          </cell>
          <cell r="I814" t="str">
            <v>ARM</v>
          </cell>
          <cell r="J814">
            <v>40834</v>
          </cell>
          <cell r="K814" t="str">
            <v>2011/010</v>
          </cell>
          <cell r="L814" t="str">
            <v>F-SM11X0219 ASISTENCIA TECNICA JUL-DIC 2011</v>
          </cell>
          <cell r="M814" t="str">
            <v>F-SM11X0219</v>
          </cell>
          <cell r="N814">
            <v>4</v>
          </cell>
        </row>
        <row r="815">
          <cell r="B815">
            <v>52201001</v>
          </cell>
          <cell r="C815" t="str">
            <v>Prestaciones Exteriores</v>
          </cell>
          <cell r="D815">
            <v>370088.87</v>
          </cell>
          <cell r="E815" t="str">
            <v>Provisiones de Gastos no Deducibles</v>
          </cell>
          <cell r="F815" t="str">
            <v>ACRES</v>
          </cell>
          <cell r="G815" t="str">
            <v>PRCAR</v>
          </cell>
          <cell r="H815">
            <v>275</v>
          </cell>
          <cell r="I815" t="str">
            <v>ARM</v>
          </cell>
          <cell r="J815">
            <v>40834</v>
          </cell>
          <cell r="K815" t="str">
            <v>2011/010</v>
          </cell>
          <cell r="L815" t="str">
            <v>CORREC POL 274 SM11X0219</v>
          </cell>
          <cell r="M815" t="str">
            <v>CORREC POL 274 F-SM11X0219</v>
          </cell>
          <cell r="N815">
            <v>2</v>
          </cell>
        </row>
        <row r="816">
          <cell r="B816">
            <v>52201001</v>
          </cell>
          <cell r="C816" t="str">
            <v>Prestaciones Exteriores</v>
          </cell>
          <cell r="D816">
            <v>25371</v>
          </cell>
          <cell r="E816" t="str">
            <v>Provisiones de Gastos no Deducibles</v>
          </cell>
          <cell r="F816" t="str">
            <v>ACRES</v>
          </cell>
          <cell r="G816" t="str">
            <v>PRCAR</v>
          </cell>
          <cell r="H816">
            <v>263</v>
          </cell>
          <cell r="I816" t="str">
            <v>ARM</v>
          </cell>
          <cell r="J816">
            <v>40847</v>
          </cell>
          <cell r="K816" t="str">
            <v>2011/010</v>
          </cell>
          <cell r="L816" t="str">
            <v>PROV HONORARIOS AUDITORIA</v>
          </cell>
          <cell r="M816" t="str">
            <v>PROV HONORARIOS AUDITORIA</v>
          </cell>
          <cell r="N816">
            <v>1</v>
          </cell>
        </row>
        <row r="817">
          <cell r="B817">
            <v>52201001</v>
          </cell>
          <cell r="C817" t="str">
            <v>Prestaciones Exteriores</v>
          </cell>
          <cell r="D817">
            <v>88248.44</v>
          </cell>
          <cell r="E817" t="str">
            <v>Provisiones de Gastos no Deducibles</v>
          </cell>
          <cell r="F817" t="str">
            <v>ACRES</v>
          </cell>
          <cell r="G817" t="str">
            <v>PRCAR</v>
          </cell>
          <cell r="H817">
            <v>271</v>
          </cell>
          <cell r="I817" t="str">
            <v>ARM</v>
          </cell>
          <cell r="J817">
            <v>40847</v>
          </cell>
          <cell r="K817" t="str">
            <v>2011/010</v>
          </cell>
          <cell r="L817" t="str">
            <v>PROV GTOS DSA CASA MATRIZ</v>
          </cell>
          <cell r="M817" t="str">
            <v>PROV GTOS DSA SUMITOMO</v>
          </cell>
          <cell r="N817">
            <v>1</v>
          </cell>
        </row>
        <row r="818">
          <cell r="B818">
            <v>52201001</v>
          </cell>
          <cell r="C818" t="str">
            <v>Prestaciones Exteriores</v>
          </cell>
          <cell r="D818">
            <v>109196.89</v>
          </cell>
          <cell r="E818" t="str">
            <v>Provisiones de Gastos no Deducibles</v>
          </cell>
          <cell r="F818" t="str">
            <v>ACRES</v>
          </cell>
          <cell r="G818" t="str">
            <v>PRCAR</v>
          </cell>
          <cell r="H818">
            <v>271</v>
          </cell>
          <cell r="I818" t="str">
            <v>ARM</v>
          </cell>
          <cell r="J818">
            <v>40847</v>
          </cell>
          <cell r="K818" t="str">
            <v>2011/010</v>
          </cell>
          <cell r="L818" t="str">
            <v>PROV GTOS DSA SUMMIT GLOBAL</v>
          </cell>
          <cell r="M818" t="str">
            <v>PROV GTOS DSA SUMITOMO</v>
          </cell>
          <cell r="N818">
            <v>3</v>
          </cell>
        </row>
        <row r="819">
          <cell r="B819">
            <v>52201001</v>
          </cell>
          <cell r="C819" t="str">
            <v>Prestaciones Exteriores</v>
          </cell>
          <cell r="D819">
            <v>27299.17</v>
          </cell>
          <cell r="E819" t="str">
            <v>Provisiones de Gastos no Deducibles</v>
          </cell>
          <cell r="F819" t="str">
            <v>ACRES</v>
          </cell>
          <cell r="G819" t="str">
            <v>PRCAR</v>
          </cell>
          <cell r="H819">
            <v>271</v>
          </cell>
          <cell r="I819" t="str">
            <v>ARM</v>
          </cell>
          <cell r="J819">
            <v>40847</v>
          </cell>
          <cell r="K819" t="str">
            <v>2011/010</v>
          </cell>
          <cell r="L819" t="str">
            <v>PROV GTOS DSA SUMITOMO MEX</v>
          </cell>
          <cell r="M819" t="str">
            <v>PROV GTOS DSA SUMITOMO</v>
          </cell>
          <cell r="N819">
            <v>5</v>
          </cell>
        </row>
        <row r="820">
          <cell r="B820">
            <v>52201001</v>
          </cell>
          <cell r="C820" t="str">
            <v>Prestaciones Exteriores</v>
          </cell>
          <cell r="D820">
            <v>88248.44</v>
          </cell>
          <cell r="E820" t="str">
            <v>Provisiones de Gastos no Deducibles</v>
          </cell>
          <cell r="F820" t="str">
            <v>ACRES</v>
          </cell>
          <cell r="G820" t="str">
            <v>PRCAR</v>
          </cell>
          <cell r="H820">
            <v>240</v>
          </cell>
          <cell r="I820" t="str">
            <v>ARM</v>
          </cell>
          <cell r="J820">
            <v>40816</v>
          </cell>
          <cell r="K820" t="str">
            <v>2011/009</v>
          </cell>
          <cell r="L820" t="str">
            <v>PROV GTOS DSA CASA MATRIZ</v>
          </cell>
          <cell r="M820" t="str">
            <v>PROV GTOS DSA SUMITOMO</v>
          </cell>
          <cell r="N820">
            <v>34</v>
          </cell>
        </row>
        <row r="821">
          <cell r="B821">
            <v>52201001</v>
          </cell>
          <cell r="C821" t="str">
            <v>Prestaciones Exteriores</v>
          </cell>
          <cell r="D821">
            <v>109196.89</v>
          </cell>
          <cell r="E821" t="str">
            <v>Provisiones de Gastos no Deducibles</v>
          </cell>
          <cell r="F821" t="str">
            <v>ACRES</v>
          </cell>
          <cell r="G821" t="str">
            <v>PRCAR</v>
          </cell>
          <cell r="H821">
            <v>240</v>
          </cell>
          <cell r="I821" t="str">
            <v>ARM</v>
          </cell>
          <cell r="J821">
            <v>40816</v>
          </cell>
          <cell r="K821" t="str">
            <v>2011/009</v>
          </cell>
          <cell r="L821" t="str">
            <v>PROV GTOS DSA SUMMIT GLOBAL</v>
          </cell>
          <cell r="M821" t="str">
            <v>PROV GTOS DSA SUMITOMO</v>
          </cell>
          <cell r="N821">
            <v>36</v>
          </cell>
        </row>
        <row r="822">
          <cell r="B822">
            <v>52201001</v>
          </cell>
          <cell r="C822" t="str">
            <v>Prestaciones Exteriores</v>
          </cell>
          <cell r="D822">
            <v>27299.17</v>
          </cell>
          <cell r="E822" t="str">
            <v>Provisiones de Gastos no Deducibles</v>
          </cell>
          <cell r="F822" t="str">
            <v>ACRES</v>
          </cell>
          <cell r="G822" t="str">
            <v>PRCAR</v>
          </cell>
          <cell r="H822">
            <v>240</v>
          </cell>
          <cell r="I822" t="str">
            <v>ARM</v>
          </cell>
          <cell r="J822">
            <v>40816</v>
          </cell>
          <cell r="K822" t="str">
            <v>2011/009</v>
          </cell>
          <cell r="L822" t="str">
            <v>PROV GTOS DSA SUMITOMO MEX</v>
          </cell>
          <cell r="M822" t="str">
            <v>PROV GTOS DSA SUMITOMO</v>
          </cell>
          <cell r="N822">
            <v>38</v>
          </cell>
        </row>
        <row r="823">
          <cell r="B823">
            <v>52201001</v>
          </cell>
          <cell r="C823" t="str">
            <v>Prestaciones Exteriores</v>
          </cell>
          <cell r="D823">
            <v>25371</v>
          </cell>
          <cell r="E823" t="str">
            <v>Provisiones de Gastos no Deducibles</v>
          </cell>
          <cell r="F823" t="str">
            <v>ACRES</v>
          </cell>
          <cell r="G823" t="str">
            <v>PRCAR</v>
          </cell>
          <cell r="H823">
            <v>240</v>
          </cell>
          <cell r="I823" t="str">
            <v>ARM</v>
          </cell>
          <cell r="J823">
            <v>40816</v>
          </cell>
          <cell r="K823" t="str">
            <v>2011/009</v>
          </cell>
          <cell r="L823" t="str">
            <v>PROV HONORARIOS AUDITORIA</v>
          </cell>
          <cell r="M823" t="str">
            <v>PROV HONORARIOS AUDITORIA</v>
          </cell>
          <cell r="N823">
            <v>40</v>
          </cell>
        </row>
        <row r="824">
          <cell r="B824">
            <v>52201001</v>
          </cell>
          <cell r="C824" t="str">
            <v>Prestaciones Exteriores</v>
          </cell>
          <cell r="D824">
            <v>-12000</v>
          </cell>
          <cell r="E824" t="str">
            <v>Provisiones de Gastos no Deducibles</v>
          </cell>
          <cell r="F824" t="str">
            <v>ACRES</v>
          </cell>
          <cell r="G824" t="str">
            <v>CPCAR</v>
          </cell>
          <cell r="H824">
            <v>236</v>
          </cell>
          <cell r="I824" t="str">
            <v>ARM</v>
          </cell>
          <cell r="J824">
            <v>40815</v>
          </cell>
          <cell r="K824" t="str">
            <v>2011/009</v>
          </cell>
          <cell r="L824" t="str">
            <v>F-KPMEX10863 EDOS FIN INGLES 2010</v>
          </cell>
          <cell r="M824" t="str">
            <v>F-KPMEX10863</v>
          </cell>
          <cell r="N824">
            <v>35</v>
          </cell>
        </row>
        <row r="825">
          <cell r="B825">
            <v>52201001</v>
          </cell>
          <cell r="C825" t="str">
            <v>Prestaciones Exteriores</v>
          </cell>
          <cell r="D825">
            <v>-4808</v>
          </cell>
          <cell r="E825" t="str">
            <v>Provisiones de Gastos no Deducibles</v>
          </cell>
          <cell r="F825" t="str">
            <v>ACRES</v>
          </cell>
          <cell r="G825" t="str">
            <v>CPCAR</v>
          </cell>
          <cell r="H825">
            <v>224</v>
          </cell>
          <cell r="I825" t="str">
            <v>ARM</v>
          </cell>
          <cell r="J825">
            <v>40758</v>
          </cell>
          <cell r="K825" t="str">
            <v>2011/008</v>
          </cell>
          <cell r="L825" t="str">
            <v>F-KPMEX9043 20% PRECIOS TRANSFERENCIA 2010</v>
          </cell>
          <cell r="M825" t="str">
            <v>F-KPMEX9043</v>
          </cell>
          <cell r="N825">
            <v>25</v>
          </cell>
        </row>
        <row r="826">
          <cell r="B826">
            <v>52201001</v>
          </cell>
          <cell r="C826" t="str">
            <v>Prestaciones Exteriores</v>
          </cell>
          <cell r="D826">
            <v>-4808</v>
          </cell>
          <cell r="E826" t="str">
            <v>Provisiones de Gastos no Deducibles</v>
          </cell>
          <cell r="F826" t="str">
            <v>ACRES</v>
          </cell>
          <cell r="G826" t="str">
            <v>CPCAR</v>
          </cell>
          <cell r="H826">
            <v>236</v>
          </cell>
          <cell r="I826" t="str">
            <v>ARM</v>
          </cell>
          <cell r="J826">
            <v>40815</v>
          </cell>
          <cell r="K826" t="str">
            <v>2011/009</v>
          </cell>
          <cell r="L826" t="str">
            <v>F-KPMEX 20% FINAL PRECIOS TRANSFERENCIA 2010</v>
          </cell>
          <cell r="M826" t="str">
            <v>F-KPMEX10726</v>
          </cell>
          <cell r="N826">
            <v>30</v>
          </cell>
        </row>
        <row r="827">
          <cell r="B827">
            <v>52201001</v>
          </cell>
          <cell r="C827" t="str">
            <v>Prestaciones Exteriores</v>
          </cell>
          <cell r="D827">
            <v>88248.44</v>
          </cell>
          <cell r="E827" t="str">
            <v>Provisiones de Gastos no Deducibles</v>
          </cell>
          <cell r="F827" t="str">
            <v>ACRES</v>
          </cell>
          <cell r="G827" t="str">
            <v>PRCAR</v>
          </cell>
          <cell r="H827">
            <v>228</v>
          </cell>
          <cell r="I827" t="str">
            <v>ARM</v>
          </cell>
          <cell r="J827">
            <v>40786</v>
          </cell>
          <cell r="K827" t="str">
            <v>2011/008</v>
          </cell>
          <cell r="L827" t="str">
            <v>PROV GTOS DSA CASA MATRIZ</v>
          </cell>
          <cell r="M827" t="str">
            <v>PROV GTOS DSA SUMITOMO</v>
          </cell>
          <cell r="N827">
            <v>68</v>
          </cell>
        </row>
        <row r="828">
          <cell r="B828">
            <v>52201001</v>
          </cell>
          <cell r="C828" t="str">
            <v>Prestaciones Exteriores</v>
          </cell>
          <cell r="D828">
            <v>109196.89</v>
          </cell>
          <cell r="E828" t="str">
            <v>Provisiones de Gastos no Deducibles</v>
          </cell>
          <cell r="F828" t="str">
            <v>ACRES</v>
          </cell>
          <cell r="G828" t="str">
            <v>PRCAR</v>
          </cell>
          <cell r="H828">
            <v>228</v>
          </cell>
          <cell r="I828" t="str">
            <v>ARM</v>
          </cell>
          <cell r="J828">
            <v>40786</v>
          </cell>
          <cell r="K828" t="str">
            <v>2011/008</v>
          </cell>
          <cell r="L828" t="str">
            <v>PROV GTOS DSA SUMMIT GLOBAL</v>
          </cell>
          <cell r="M828" t="str">
            <v>PROV GTOS DSA SUMITOMO</v>
          </cell>
          <cell r="N828">
            <v>70</v>
          </cell>
        </row>
        <row r="829">
          <cell r="B829">
            <v>52201001</v>
          </cell>
          <cell r="C829" t="str">
            <v>Prestaciones Exteriores</v>
          </cell>
          <cell r="D829">
            <v>27299.17</v>
          </cell>
          <cell r="E829" t="str">
            <v>Provisiones de Gastos no Deducibles</v>
          </cell>
          <cell r="F829" t="str">
            <v>ACRES</v>
          </cell>
          <cell r="G829" t="str">
            <v>PRCAR</v>
          </cell>
          <cell r="H829">
            <v>228</v>
          </cell>
          <cell r="I829" t="str">
            <v>ARM</v>
          </cell>
          <cell r="J829">
            <v>40786</v>
          </cell>
          <cell r="K829" t="str">
            <v>2011/008</v>
          </cell>
          <cell r="L829" t="str">
            <v>PROV GTOS DSA SUMITOMO MEX</v>
          </cell>
          <cell r="M829" t="str">
            <v>PROV GTOS DSA SUMITOMO</v>
          </cell>
          <cell r="N829">
            <v>72</v>
          </cell>
        </row>
        <row r="830">
          <cell r="B830">
            <v>52201001</v>
          </cell>
          <cell r="C830" t="str">
            <v>Prestaciones Exteriores</v>
          </cell>
          <cell r="D830">
            <v>25371</v>
          </cell>
          <cell r="E830" t="str">
            <v>Provisiones de Gastos no Deducibles</v>
          </cell>
          <cell r="F830" t="str">
            <v>ACRES</v>
          </cell>
          <cell r="G830" t="str">
            <v>PRCAR</v>
          </cell>
          <cell r="H830">
            <v>228</v>
          </cell>
          <cell r="I830" t="str">
            <v>ARM</v>
          </cell>
          <cell r="J830">
            <v>40786</v>
          </cell>
          <cell r="K830" t="str">
            <v>2011/008</v>
          </cell>
          <cell r="L830" t="str">
            <v>PROV HONORARIOS AUDITORIA</v>
          </cell>
          <cell r="M830" t="str">
            <v>PROV HONORARIOS AUDITORIA</v>
          </cell>
          <cell r="N830">
            <v>74</v>
          </cell>
        </row>
        <row r="831">
          <cell r="B831">
            <v>52201001</v>
          </cell>
          <cell r="C831" t="str">
            <v>Prestaciones Exteriores</v>
          </cell>
          <cell r="D831">
            <v>-57856</v>
          </cell>
          <cell r="E831" t="str">
            <v>Provisiones de Gastos no Deducibles</v>
          </cell>
          <cell r="F831" t="str">
            <v>ACRES</v>
          </cell>
          <cell r="G831" t="str">
            <v>CPCAR</v>
          </cell>
          <cell r="H831">
            <v>212</v>
          </cell>
          <cell r="I831" t="str">
            <v>ARM</v>
          </cell>
          <cell r="J831">
            <v>40755</v>
          </cell>
          <cell r="K831" t="str">
            <v>2011/007</v>
          </cell>
          <cell r="L831" t="str">
            <v>F-KPMEX9829 DICTAMEN FISCAL 2010</v>
          </cell>
          <cell r="M831" t="str">
            <v>F-KPMEX9829</v>
          </cell>
          <cell r="N831">
            <v>60</v>
          </cell>
        </row>
        <row r="832">
          <cell r="B832">
            <v>52201001</v>
          </cell>
          <cell r="C832" t="str">
            <v>Prestaciones Exteriores</v>
          </cell>
          <cell r="D832">
            <v>88248.44</v>
          </cell>
          <cell r="E832" t="str">
            <v>Provisiones de Gastos no Deducibles</v>
          </cell>
          <cell r="F832" t="str">
            <v>ACRES</v>
          </cell>
          <cell r="G832" t="str">
            <v>PRCAR</v>
          </cell>
          <cell r="H832">
            <v>216</v>
          </cell>
          <cell r="I832" t="str">
            <v>ARM</v>
          </cell>
          <cell r="J832">
            <v>40755</v>
          </cell>
          <cell r="K832" t="str">
            <v>2011/007</v>
          </cell>
          <cell r="L832" t="str">
            <v>PROV GTOS DSA CASA MATRIZ</v>
          </cell>
          <cell r="M832" t="str">
            <v>PROV GTOS DSA SUMITOMO</v>
          </cell>
          <cell r="N832">
            <v>79</v>
          </cell>
        </row>
        <row r="833">
          <cell r="B833">
            <v>52201001</v>
          </cell>
          <cell r="C833" t="str">
            <v>Prestaciones Exteriores</v>
          </cell>
          <cell r="D833">
            <v>109196.89</v>
          </cell>
          <cell r="E833" t="str">
            <v>Provisiones de Gastos no Deducibles</v>
          </cell>
          <cell r="F833" t="str">
            <v>ACRES</v>
          </cell>
          <cell r="G833" t="str">
            <v>PRCAR</v>
          </cell>
          <cell r="H833">
            <v>216</v>
          </cell>
          <cell r="I833" t="str">
            <v>ARM</v>
          </cell>
          <cell r="J833">
            <v>40755</v>
          </cell>
          <cell r="K833" t="str">
            <v>2011/007</v>
          </cell>
          <cell r="L833" t="str">
            <v>PROV GTOS DSA SUMMIT GLOBAL</v>
          </cell>
          <cell r="M833" t="str">
            <v>PROV GTOS DSA SUMITOMO</v>
          </cell>
          <cell r="N833">
            <v>81</v>
          </cell>
        </row>
        <row r="834">
          <cell r="B834">
            <v>52201001</v>
          </cell>
          <cell r="C834" t="str">
            <v>Prestaciones Exteriores</v>
          </cell>
          <cell r="D834">
            <v>27299.17</v>
          </cell>
          <cell r="E834" t="str">
            <v>Provisiones de Gastos no Deducibles</v>
          </cell>
          <cell r="F834" t="str">
            <v>ACRES</v>
          </cell>
          <cell r="G834" t="str">
            <v>PRCAR</v>
          </cell>
          <cell r="H834">
            <v>216</v>
          </cell>
          <cell r="I834" t="str">
            <v>ARM</v>
          </cell>
          <cell r="J834">
            <v>40755</v>
          </cell>
          <cell r="K834" t="str">
            <v>2011/007</v>
          </cell>
          <cell r="L834" t="str">
            <v>PROV GTOS DSA SUMITOMO MEX</v>
          </cell>
          <cell r="M834" t="str">
            <v>PROV GTOS DSA SUMITOMO</v>
          </cell>
          <cell r="N834">
            <v>83</v>
          </cell>
        </row>
        <row r="835">
          <cell r="B835">
            <v>52201001</v>
          </cell>
          <cell r="C835" t="str">
            <v>Prestaciones Exteriores</v>
          </cell>
          <cell r="D835">
            <v>25371</v>
          </cell>
          <cell r="E835" t="str">
            <v>Provisiones de Gastos no Deducibles</v>
          </cell>
          <cell r="F835" t="str">
            <v>ACRES</v>
          </cell>
          <cell r="G835" t="str">
            <v>PRCAR</v>
          </cell>
          <cell r="H835">
            <v>216</v>
          </cell>
          <cell r="I835" t="str">
            <v>ARM</v>
          </cell>
          <cell r="J835">
            <v>40755</v>
          </cell>
          <cell r="K835" t="str">
            <v>2011/007</v>
          </cell>
          <cell r="L835" t="str">
            <v>PROV HONORARIOS AUDITORIA</v>
          </cell>
          <cell r="M835" t="str">
            <v>PROV HONORARIOS AUDITORIA</v>
          </cell>
          <cell r="N835">
            <v>85</v>
          </cell>
        </row>
        <row r="836">
          <cell r="B836">
            <v>52201001</v>
          </cell>
          <cell r="C836" t="str">
            <v>Prestaciones Exteriores</v>
          </cell>
          <cell r="D836">
            <v>88248.44</v>
          </cell>
          <cell r="E836" t="str">
            <v>Provisiones de Gastos no Deducibles</v>
          </cell>
          <cell r="F836" t="str">
            <v>ACRES</v>
          </cell>
          <cell r="G836" t="str">
            <v>PRCAR</v>
          </cell>
          <cell r="H836">
            <v>203</v>
          </cell>
          <cell r="I836" t="str">
            <v>ARM</v>
          </cell>
          <cell r="J836">
            <v>40724</v>
          </cell>
          <cell r="K836" t="str">
            <v>2011/006</v>
          </cell>
          <cell r="L836" t="str">
            <v>PROV GTOS DSA CASA MATRIZ</v>
          </cell>
          <cell r="M836" t="str">
            <v>PROV GTOS DSA SUMITOMO</v>
          </cell>
          <cell r="N836">
            <v>81</v>
          </cell>
        </row>
        <row r="837">
          <cell r="B837">
            <v>52201001</v>
          </cell>
          <cell r="C837" t="str">
            <v>Prestaciones Exteriores</v>
          </cell>
          <cell r="D837">
            <v>109196.89</v>
          </cell>
          <cell r="E837" t="str">
            <v>Provisiones de Gastos no Deducibles</v>
          </cell>
          <cell r="F837" t="str">
            <v>ACRES</v>
          </cell>
          <cell r="G837" t="str">
            <v>PRCAR</v>
          </cell>
          <cell r="H837">
            <v>203</v>
          </cell>
          <cell r="I837" t="str">
            <v>ARM</v>
          </cell>
          <cell r="J837">
            <v>40724</v>
          </cell>
          <cell r="K837" t="str">
            <v>2011/006</v>
          </cell>
          <cell r="L837" t="str">
            <v>PROV GTOS DSA SUMMIT GLOBAL</v>
          </cell>
          <cell r="M837" t="str">
            <v>PROV GTOS DSA SUMITOMO</v>
          </cell>
          <cell r="N837">
            <v>83</v>
          </cell>
        </row>
        <row r="838">
          <cell r="B838">
            <v>52201001</v>
          </cell>
          <cell r="C838" t="str">
            <v>Prestaciones Exteriores</v>
          </cell>
          <cell r="D838">
            <v>27299.17</v>
          </cell>
          <cell r="E838" t="str">
            <v>Provisiones de Gastos no Deducibles</v>
          </cell>
          <cell r="F838" t="str">
            <v>ACRES</v>
          </cell>
          <cell r="G838" t="str">
            <v>PRCAR</v>
          </cell>
          <cell r="H838">
            <v>203</v>
          </cell>
          <cell r="I838" t="str">
            <v>ARM</v>
          </cell>
          <cell r="J838">
            <v>40724</v>
          </cell>
          <cell r="K838" t="str">
            <v>2011/006</v>
          </cell>
          <cell r="L838" t="str">
            <v>PROV GTOS DSA SUMITOMO MEX</v>
          </cell>
          <cell r="M838" t="str">
            <v>PROV GTOS DSA SUMITOMO</v>
          </cell>
          <cell r="N838">
            <v>85</v>
          </cell>
        </row>
        <row r="839">
          <cell r="B839">
            <v>52201001</v>
          </cell>
          <cell r="C839" t="str">
            <v>Prestaciones Exteriores</v>
          </cell>
          <cell r="D839">
            <v>25371</v>
          </cell>
          <cell r="E839" t="str">
            <v>Provisiones de Gastos no Deducibles</v>
          </cell>
          <cell r="F839" t="str">
            <v>ACRES</v>
          </cell>
          <cell r="G839" t="str">
            <v>PRCAR</v>
          </cell>
          <cell r="H839">
            <v>203</v>
          </cell>
          <cell r="I839" t="str">
            <v>ARM</v>
          </cell>
          <cell r="J839">
            <v>40724</v>
          </cell>
          <cell r="K839" t="str">
            <v>2011/006</v>
          </cell>
          <cell r="L839" t="str">
            <v>PROV HONORARIOS AUDITORIA</v>
          </cell>
          <cell r="M839" t="str">
            <v>PROV HONORARIOS AUDITORIA</v>
          </cell>
          <cell r="N839">
            <v>87</v>
          </cell>
        </row>
        <row r="840">
          <cell r="B840">
            <v>52201001</v>
          </cell>
          <cell r="C840" t="str">
            <v>Prestaciones Exteriores</v>
          </cell>
          <cell r="D840">
            <v>123547.81</v>
          </cell>
          <cell r="E840" t="str">
            <v>Provisiones de Gastos no Deducibles</v>
          </cell>
          <cell r="F840" t="str">
            <v>ACRES</v>
          </cell>
          <cell r="G840" t="str">
            <v>PRCAR</v>
          </cell>
          <cell r="H840">
            <v>190</v>
          </cell>
          <cell r="I840" t="str">
            <v>ARM</v>
          </cell>
          <cell r="J840">
            <v>40694</v>
          </cell>
          <cell r="K840" t="str">
            <v>2011/005</v>
          </cell>
          <cell r="L840" t="str">
            <v>PROV GTOS DSA CASA MATRIZ</v>
          </cell>
          <cell r="M840" t="str">
            <v>PROV GTOS DSA SUMITOMO</v>
          </cell>
          <cell r="N840">
            <v>51</v>
          </cell>
        </row>
        <row r="841">
          <cell r="B841">
            <v>52201001</v>
          </cell>
          <cell r="C841" t="str">
            <v>Prestaciones Exteriores</v>
          </cell>
          <cell r="D841">
            <v>109196.89</v>
          </cell>
          <cell r="E841" t="str">
            <v>Provisiones de Gastos no Deducibles</v>
          </cell>
          <cell r="F841" t="str">
            <v>ACRES</v>
          </cell>
          <cell r="G841" t="str">
            <v>PRCAR</v>
          </cell>
          <cell r="H841">
            <v>190</v>
          </cell>
          <cell r="I841" t="str">
            <v>ARM</v>
          </cell>
          <cell r="J841">
            <v>40694</v>
          </cell>
          <cell r="K841" t="str">
            <v>2011/005</v>
          </cell>
          <cell r="L841" t="str">
            <v>PROV GTOS DSA SUMMIT GLOBAL</v>
          </cell>
          <cell r="M841" t="str">
            <v>PROV GTOS DSA SUMITOMO</v>
          </cell>
          <cell r="N841">
            <v>53</v>
          </cell>
        </row>
        <row r="842">
          <cell r="B842">
            <v>52201001</v>
          </cell>
          <cell r="C842" t="str">
            <v>Prestaciones Exteriores</v>
          </cell>
          <cell r="D842">
            <v>27299.17</v>
          </cell>
          <cell r="E842" t="str">
            <v>Provisiones de Gastos no Deducibles</v>
          </cell>
          <cell r="F842" t="str">
            <v>ACRES</v>
          </cell>
          <cell r="G842" t="str">
            <v>PRCAR</v>
          </cell>
          <cell r="H842">
            <v>190</v>
          </cell>
          <cell r="I842" t="str">
            <v>ARM</v>
          </cell>
          <cell r="J842">
            <v>40694</v>
          </cell>
          <cell r="K842" t="str">
            <v>2011/005</v>
          </cell>
          <cell r="L842" t="str">
            <v>PROV GTOS DSA SUMITOMO MEX</v>
          </cell>
          <cell r="M842" t="str">
            <v>PROV GTOS DSA SUMITOMO</v>
          </cell>
          <cell r="N842">
            <v>55</v>
          </cell>
        </row>
        <row r="843">
          <cell r="B843">
            <v>52201001</v>
          </cell>
          <cell r="C843" t="str">
            <v>Prestaciones Exteriores</v>
          </cell>
          <cell r="D843">
            <v>25371</v>
          </cell>
          <cell r="E843" t="str">
            <v>Provisiones de Gastos no Deducibles</v>
          </cell>
          <cell r="F843" t="str">
            <v>ACRES</v>
          </cell>
          <cell r="G843" t="str">
            <v>PRCAR</v>
          </cell>
          <cell r="H843">
            <v>190</v>
          </cell>
          <cell r="I843" t="str">
            <v>ARM</v>
          </cell>
          <cell r="J843">
            <v>40694</v>
          </cell>
          <cell r="K843" t="str">
            <v>2011/005</v>
          </cell>
          <cell r="L843" t="str">
            <v>PROV HONORARIOS AUDITORIA</v>
          </cell>
          <cell r="M843" t="str">
            <v>PROV HONORARIOS AUDITORIA</v>
          </cell>
          <cell r="N843">
            <v>57</v>
          </cell>
        </row>
        <row r="844">
          <cell r="B844">
            <v>52201001</v>
          </cell>
          <cell r="C844" t="str">
            <v>Prestaciones Exteriores</v>
          </cell>
          <cell r="D844">
            <v>-1201165.79</v>
          </cell>
          <cell r="E844" t="str">
            <v>Provisiones de Gastos no Deducibles</v>
          </cell>
          <cell r="F844" t="str">
            <v>ACRES</v>
          </cell>
          <cell r="G844" t="str">
            <v>CPCAR</v>
          </cell>
          <cell r="H844">
            <v>388</v>
          </cell>
          <cell r="I844" t="str">
            <v>ARM</v>
          </cell>
          <cell r="J844">
            <v>40893</v>
          </cell>
          <cell r="K844" t="str">
            <v>2011/012</v>
          </cell>
          <cell r="L844" t="str">
            <v>F-SGM5-1262011-2 ASISTENCIA TECNICA 2011</v>
          </cell>
          <cell r="M844" t="str">
            <v>F-SGM5-12162011-2</v>
          </cell>
          <cell r="N844">
            <v>4</v>
          </cell>
        </row>
        <row r="845">
          <cell r="B845">
            <v>52201001</v>
          </cell>
          <cell r="C845" t="str">
            <v>Prestaciones Exteriores</v>
          </cell>
          <cell r="D845">
            <v>1400000</v>
          </cell>
          <cell r="E845" t="str">
            <v>Provisiones de Gastos no Deducibles</v>
          </cell>
          <cell r="F845" t="str">
            <v>ACRES</v>
          </cell>
          <cell r="G845" t="str">
            <v>PRCAR</v>
          </cell>
          <cell r="H845">
            <v>441</v>
          </cell>
          <cell r="I845" t="str">
            <v>ARM</v>
          </cell>
          <cell r="J845">
            <v>40899</v>
          </cell>
          <cell r="K845" t="str">
            <v>2011/012</v>
          </cell>
          <cell r="L845" t="str">
            <v>PROV SPONSORSHIP</v>
          </cell>
          <cell r="M845" t="str">
            <v>PROV SPONSORSHIP</v>
          </cell>
          <cell r="N845">
            <v>1</v>
          </cell>
        </row>
        <row r="846">
          <cell r="B846">
            <v>52201001</v>
          </cell>
          <cell r="C846" t="str">
            <v>Prestaciones Exteriores</v>
          </cell>
          <cell r="D846">
            <v>-617739.05000000005</v>
          </cell>
          <cell r="E846" t="str">
            <v>Provisiones de Gastos no Deducibles</v>
          </cell>
          <cell r="F846" t="str">
            <v>ACRES</v>
          </cell>
          <cell r="G846" t="str">
            <v>CPCAR</v>
          </cell>
          <cell r="H846">
            <v>186</v>
          </cell>
          <cell r="I846" t="str">
            <v>ARM</v>
          </cell>
          <cell r="J846">
            <v>40673</v>
          </cell>
          <cell r="K846" t="str">
            <v>2011/005</v>
          </cell>
          <cell r="L846" t="str">
            <v>F-SM11X0095 ASISTENCIA TECNICA ENE-JUN 11</v>
          </cell>
          <cell r="M846" t="str">
            <v>F-SM11X0095</v>
          </cell>
          <cell r="N846">
            <v>30</v>
          </cell>
        </row>
        <row r="847">
          <cell r="B847">
            <v>52201001</v>
          </cell>
          <cell r="C847" t="str">
            <v>Prestaciones Exteriores</v>
          </cell>
          <cell r="D847">
            <v>-58694</v>
          </cell>
          <cell r="E847" t="str">
            <v>Provisiones de Gastos no Deducibles</v>
          </cell>
          <cell r="F847" t="str">
            <v>ACRES</v>
          </cell>
          <cell r="G847" t="str">
            <v>CPCAR</v>
          </cell>
          <cell r="H847">
            <v>161</v>
          </cell>
          <cell r="I847" t="str">
            <v>ARM</v>
          </cell>
          <cell r="J847">
            <v>40617</v>
          </cell>
          <cell r="K847" t="str">
            <v>2011/003</v>
          </cell>
          <cell r="L847" t="str">
            <v>F-KPMEX PAGO 3 DE 3 AUDITORIA FINANCIERA 2010</v>
          </cell>
          <cell r="M847" t="str">
            <v>F-KPMEX2790</v>
          </cell>
          <cell r="N847">
            <v>38</v>
          </cell>
        </row>
        <row r="848">
          <cell r="B848">
            <v>52201001</v>
          </cell>
          <cell r="C848" t="str">
            <v>Prestaciones Exteriores</v>
          </cell>
          <cell r="D848">
            <v>123547.81</v>
          </cell>
          <cell r="E848" t="str">
            <v>Provisiones de Gastos no Deducibles</v>
          </cell>
          <cell r="F848" t="str">
            <v>ACRES</v>
          </cell>
          <cell r="G848" t="str">
            <v>PRCAR</v>
          </cell>
          <cell r="H848">
            <v>177</v>
          </cell>
          <cell r="I848" t="str">
            <v>ARM</v>
          </cell>
          <cell r="J848">
            <v>40663</v>
          </cell>
          <cell r="K848" t="str">
            <v>2011/004</v>
          </cell>
          <cell r="L848" t="str">
            <v>PROV GTOS DSA CASA MATRIZ</v>
          </cell>
          <cell r="M848" t="str">
            <v>PROV GTOS DSA SUMITOMO</v>
          </cell>
          <cell r="N848">
            <v>66</v>
          </cell>
        </row>
        <row r="849">
          <cell r="B849">
            <v>52201001</v>
          </cell>
          <cell r="C849" t="str">
            <v>Prestaciones Exteriores</v>
          </cell>
          <cell r="D849">
            <v>109196.89</v>
          </cell>
          <cell r="E849" t="str">
            <v>Provisiones de Gastos no Deducibles</v>
          </cell>
          <cell r="F849" t="str">
            <v>ACRES</v>
          </cell>
          <cell r="G849" t="str">
            <v>PRCAR</v>
          </cell>
          <cell r="H849">
            <v>177</v>
          </cell>
          <cell r="I849" t="str">
            <v>ARM</v>
          </cell>
          <cell r="J849">
            <v>40663</v>
          </cell>
          <cell r="K849" t="str">
            <v>2011/004</v>
          </cell>
          <cell r="L849" t="str">
            <v>PROV GTOS DSA SUMMIT GLOBAL</v>
          </cell>
          <cell r="M849" t="str">
            <v>PROV GTOS DSA SUMITOMO</v>
          </cell>
          <cell r="N849">
            <v>68</v>
          </cell>
        </row>
        <row r="850">
          <cell r="B850">
            <v>52201001</v>
          </cell>
          <cell r="C850" t="str">
            <v>Prestaciones Exteriores</v>
          </cell>
          <cell r="D850">
            <v>27299.17</v>
          </cell>
          <cell r="E850" t="str">
            <v>Provisiones de Gastos no Deducibles</v>
          </cell>
          <cell r="F850" t="str">
            <v>ACRES</v>
          </cell>
          <cell r="G850" t="str">
            <v>PRCAR</v>
          </cell>
          <cell r="H850">
            <v>177</v>
          </cell>
          <cell r="I850" t="str">
            <v>ARM</v>
          </cell>
          <cell r="J850">
            <v>40663</v>
          </cell>
          <cell r="K850" t="str">
            <v>2011/004</v>
          </cell>
          <cell r="L850" t="str">
            <v>PROV GTOS DSA SUMITOMO MEX</v>
          </cell>
          <cell r="M850" t="str">
            <v>PROV GTOS DSA SUMITOMO</v>
          </cell>
          <cell r="N850">
            <v>70</v>
          </cell>
        </row>
        <row r="851">
          <cell r="B851">
            <v>52201001</v>
          </cell>
          <cell r="C851" t="str">
            <v>Prestaciones Exteriores</v>
          </cell>
          <cell r="D851">
            <v>25371</v>
          </cell>
          <cell r="E851" t="str">
            <v>Provisiones de Gastos no Deducibles</v>
          </cell>
          <cell r="F851" t="str">
            <v>ACRES</v>
          </cell>
          <cell r="G851" t="str">
            <v>PRCAR</v>
          </cell>
          <cell r="H851">
            <v>177</v>
          </cell>
          <cell r="I851" t="str">
            <v>ARM</v>
          </cell>
          <cell r="J851">
            <v>40663</v>
          </cell>
          <cell r="K851" t="str">
            <v>2011/004</v>
          </cell>
          <cell r="L851" t="str">
            <v>PROV HONORARIOS AUDITORIA</v>
          </cell>
          <cell r="M851" t="str">
            <v>PROV HONORARIOS AUDITORIA</v>
          </cell>
          <cell r="N851">
            <v>72</v>
          </cell>
        </row>
        <row r="852">
          <cell r="B852">
            <v>52201001</v>
          </cell>
          <cell r="C852" t="str">
            <v>Prestaciones Exteriores</v>
          </cell>
          <cell r="D852">
            <v>123547.81</v>
          </cell>
          <cell r="E852" t="str">
            <v>Provisiones de Gastos no Deducibles</v>
          </cell>
          <cell r="F852" t="str">
            <v>ACRES</v>
          </cell>
          <cell r="G852" t="str">
            <v>PRCAR</v>
          </cell>
          <cell r="H852">
            <v>165</v>
          </cell>
          <cell r="I852" t="str">
            <v>ARM</v>
          </cell>
          <cell r="J852">
            <v>40633</v>
          </cell>
          <cell r="K852" t="str">
            <v>2011/003</v>
          </cell>
          <cell r="L852" t="str">
            <v>PROV GTOS DSA CASA MATRIZ</v>
          </cell>
          <cell r="M852" t="str">
            <v>PROV GTOS DSA SUMITOMO</v>
          </cell>
          <cell r="N852">
            <v>72</v>
          </cell>
        </row>
        <row r="853">
          <cell r="B853">
            <v>52201001</v>
          </cell>
          <cell r="C853" t="str">
            <v>Prestaciones Exteriores</v>
          </cell>
          <cell r="D853">
            <v>109196.89</v>
          </cell>
          <cell r="E853" t="str">
            <v>Provisiones de Gastos no Deducibles</v>
          </cell>
          <cell r="F853" t="str">
            <v>ACRES</v>
          </cell>
          <cell r="G853" t="str">
            <v>PRCAR</v>
          </cell>
          <cell r="H853">
            <v>165</v>
          </cell>
          <cell r="I853" t="str">
            <v>ARM</v>
          </cell>
          <cell r="J853">
            <v>40633</v>
          </cell>
          <cell r="K853" t="str">
            <v>2011/003</v>
          </cell>
          <cell r="L853" t="str">
            <v>PROV GTOS DSA SUMMIT GLOBAL</v>
          </cell>
          <cell r="M853" t="str">
            <v>PROV GTOS DSA SUMITOMO</v>
          </cell>
          <cell r="N853">
            <v>74</v>
          </cell>
        </row>
        <row r="854">
          <cell r="B854">
            <v>52201001</v>
          </cell>
          <cell r="C854" t="str">
            <v>Prestaciones Exteriores</v>
          </cell>
          <cell r="D854">
            <v>27299.17</v>
          </cell>
          <cell r="E854" t="str">
            <v>Provisiones de Gastos no Deducibles</v>
          </cell>
          <cell r="F854" t="str">
            <v>ACRES</v>
          </cell>
          <cell r="G854" t="str">
            <v>PRCAR</v>
          </cell>
          <cell r="H854">
            <v>165</v>
          </cell>
          <cell r="I854" t="str">
            <v>ARM</v>
          </cell>
          <cell r="J854">
            <v>40633</v>
          </cell>
          <cell r="K854" t="str">
            <v>2011/003</v>
          </cell>
          <cell r="L854" t="str">
            <v>PROV GTOS DSA SUMITOMO MEX</v>
          </cell>
          <cell r="M854" t="str">
            <v>PROV GTOS DSA SUMITOMO</v>
          </cell>
          <cell r="N854">
            <v>76</v>
          </cell>
        </row>
        <row r="855">
          <cell r="B855">
            <v>52201001</v>
          </cell>
          <cell r="C855" t="str">
            <v>Prestaciones Exteriores</v>
          </cell>
          <cell r="D855">
            <v>25371</v>
          </cell>
          <cell r="E855" t="str">
            <v>Provisiones de Gastos no Deducibles</v>
          </cell>
          <cell r="F855" t="str">
            <v>ACRES</v>
          </cell>
          <cell r="G855" t="str">
            <v>PRCAR</v>
          </cell>
          <cell r="H855">
            <v>165</v>
          </cell>
          <cell r="I855" t="str">
            <v>ARM</v>
          </cell>
          <cell r="J855">
            <v>40633</v>
          </cell>
          <cell r="K855" t="str">
            <v>2011/003</v>
          </cell>
          <cell r="L855" t="str">
            <v>PROV HONORARIOS AUDITORIA</v>
          </cell>
          <cell r="M855" t="str">
            <v>PROV HONORARIOS AUDITORIA</v>
          </cell>
          <cell r="N855">
            <v>78</v>
          </cell>
        </row>
        <row r="856">
          <cell r="B856">
            <v>52201001</v>
          </cell>
          <cell r="C856" t="str">
            <v>Prestaciones Exteriores</v>
          </cell>
          <cell r="D856">
            <v>123547.81</v>
          </cell>
          <cell r="E856" t="str">
            <v>Provisiones de Gastos no Deducibles</v>
          </cell>
          <cell r="F856" t="str">
            <v>ACRES</v>
          </cell>
          <cell r="G856" t="str">
            <v>PRCAR</v>
          </cell>
          <cell r="H856">
            <v>144</v>
          </cell>
          <cell r="I856" t="str">
            <v>ARM</v>
          </cell>
          <cell r="J856">
            <v>40574</v>
          </cell>
          <cell r="K856" t="str">
            <v>2011/001</v>
          </cell>
          <cell r="L856" t="str">
            <v>PROV GTOS DSA CASA MATRIZ</v>
          </cell>
          <cell r="M856" t="str">
            <v>PROV GTOS DSA SUMITOMO</v>
          </cell>
          <cell r="N856">
            <v>64</v>
          </cell>
        </row>
        <row r="857">
          <cell r="B857">
            <v>52201001</v>
          </cell>
          <cell r="C857" t="str">
            <v>Prestaciones Exteriores</v>
          </cell>
          <cell r="D857">
            <v>109196.89</v>
          </cell>
          <cell r="E857" t="str">
            <v>Provisiones de Gastos no Deducibles</v>
          </cell>
          <cell r="F857" t="str">
            <v>ACRES</v>
          </cell>
          <cell r="G857" t="str">
            <v>PRCAR</v>
          </cell>
          <cell r="H857">
            <v>144</v>
          </cell>
          <cell r="I857" t="str">
            <v>ARM</v>
          </cell>
          <cell r="J857">
            <v>40574</v>
          </cell>
          <cell r="K857" t="str">
            <v>2011/001</v>
          </cell>
          <cell r="L857" t="str">
            <v>PROV GTOS DSA SUMMIT GLOBAL</v>
          </cell>
          <cell r="M857" t="str">
            <v>PROV GTOS DSA SUMITOMO</v>
          </cell>
          <cell r="N857">
            <v>66</v>
          </cell>
        </row>
        <row r="858">
          <cell r="B858">
            <v>52201001</v>
          </cell>
          <cell r="C858" t="str">
            <v>Prestaciones Exteriores</v>
          </cell>
          <cell r="D858">
            <v>27299.17</v>
          </cell>
          <cell r="E858" t="str">
            <v>Provisiones de Gastos no Deducibles</v>
          </cell>
          <cell r="F858" t="str">
            <v>ACRES</v>
          </cell>
          <cell r="G858" t="str">
            <v>PRCAR</v>
          </cell>
          <cell r="H858">
            <v>144</v>
          </cell>
          <cell r="I858" t="str">
            <v>ARM</v>
          </cell>
          <cell r="J858">
            <v>40574</v>
          </cell>
          <cell r="K858" t="str">
            <v>2011/001</v>
          </cell>
          <cell r="L858" t="str">
            <v>PROV GTOS DSA SUMITOMO MEX</v>
          </cell>
          <cell r="M858" t="str">
            <v>PROV GTOS DSA SUMITOMO</v>
          </cell>
          <cell r="N858">
            <v>68</v>
          </cell>
        </row>
        <row r="859">
          <cell r="B859">
            <v>52201001</v>
          </cell>
          <cell r="C859" t="str">
            <v>Prestaciones Exteriores</v>
          </cell>
          <cell r="D859">
            <v>25371</v>
          </cell>
          <cell r="E859" t="str">
            <v>Provisiones de Gastos no Deducibles</v>
          </cell>
          <cell r="F859" t="str">
            <v>ACRES</v>
          </cell>
          <cell r="G859" t="str">
            <v>PRCAR</v>
          </cell>
          <cell r="H859">
            <v>144</v>
          </cell>
          <cell r="I859" t="str">
            <v>ARM</v>
          </cell>
          <cell r="J859">
            <v>40574</v>
          </cell>
          <cell r="K859" t="str">
            <v>2011/001</v>
          </cell>
          <cell r="L859" t="str">
            <v>PROV HONORARIOS AUDITORIA</v>
          </cell>
          <cell r="M859" t="str">
            <v>PROV HONORARIOS AUDITORIA</v>
          </cell>
          <cell r="N859">
            <v>70</v>
          </cell>
        </row>
        <row r="860">
          <cell r="B860">
            <v>52201001</v>
          </cell>
          <cell r="C860" t="str">
            <v>Prestaciones Exteriores</v>
          </cell>
          <cell r="D860">
            <v>123547.81</v>
          </cell>
          <cell r="E860" t="str">
            <v>Provisiones de Gastos no Deducibles</v>
          </cell>
          <cell r="F860" t="str">
            <v>ACRES</v>
          </cell>
          <cell r="G860" t="str">
            <v>PRCAR</v>
          </cell>
          <cell r="H860">
            <v>153</v>
          </cell>
          <cell r="I860" t="str">
            <v>ARM</v>
          </cell>
          <cell r="J860">
            <v>40602</v>
          </cell>
          <cell r="K860" t="str">
            <v>2011/002</v>
          </cell>
          <cell r="L860" t="str">
            <v>PROV GTOS DSA CASA MATRIZ</v>
          </cell>
          <cell r="M860" t="str">
            <v>PROV GTOS DSA SUMITOMO</v>
          </cell>
          <cell r="N860">
            <v>40</v>
          </cell>
        </row>
        <row r="861">
          <cell r="B861">
            <v>52201001</v>
          </cell>
          <cell r="C861" t="str">
            <v>Prestaciones Exteriores</v>
          </cell>
          <cell r="D861">
            <v>109196.89</v>
          </cell>
          <cell r="E861" t="str">
            <v>Provisiones de Gastos no Deducibles</v>
          </cell>
          <cell r="F861" t="str">
            <v>ACRES</v>
          </cell>
          <cell r="G861" t="str">
            <v>PRCAR</v>
          </cell>
          <cell r="H861">
            <v>153</v>
          </cell>
          <cell r="I861" t="str">
            <v>ARM</v>
          </cell>
          <cell r="J861">
            <v>40602</v>
          </cell>
          <cell r="K861" t="str">
            <v>2011/002</v>
          </cell>
          <cell r="L861" t="str">
            <v>PROV GTOS DSA SUMMIT GLOBAL</v>
          </cell>
          <cell r="M861" t="str">
            <v>PROV GTOS DSA SUMITOMO</v>
          </cell>
          <cell r="N861">
            <v>42</v>
          </cell>
        </row>
        <row r="862">
          <cell r="B862">
            <v>52201001</v>
          </cell>
          <cell r="C862" t="str">
            <v>Prestaciones Exteriores</v>
          </cell>
          <cell r="D862">
            <v>27299.17</v>
          </cell>
          <cell r="E862" t="str">
            <v>Provisiones de Gastos no Deducibles</v>
          </cell>
          <cell r="F862" t="str">
            <v>ACRES</v>
          </cell>
          <cell r="G862" t="str">
            <v>PRCAR</v>
          </cell>
          <cell r="H862">
            <v>153</v>
          </cell>
          <cell r="I862" t="str">
            <v>ARM</v>
          </cell>
          <cell r="J862">
            <v>40602</v>
          </cell>
          <cell r="K862" t="str">
            <v>2011/002</v>
          </cell>
          <cell r="L862" t="str">
            <v>PROV GTOS DSA SUMITOMO MEX</v>
          </cell>
          <cell r="M862" t="str">
            <v>PROV GTOS DSA SUMITOMO</v>
          </cell>
          <cell r="N862">
            <v>44</v>
          </cell>
        </row>
        <row r="863">
          <cell r="B863">
            <v>52201001</v>
          </cell>
          <cell r="C863" t="str">
            <v>Prestaciones Exteriores</v>
          </cell>
          <cell r="D863">
            <v>25371</v>
          </cell>
          <cell r="E863" t="str">
            <v>Provisiones de Gastos no Deducibles</v>
          </cell>
          <cell r="F863" t="str">
            <v>ACRES</v>
          </cell>
          <cell r="G863" t="str">
            <v>PRCAR</v>
          </cell>
          <cell r="H863">
            <v>153</v>
          </cell>
          <cell r="I863" t="str">
            <v>ARM</v>
          </cell>
          <cell r="J863">
            <v>40602</v>
          </cell>
          <cell r="K863" t="str">
            <v>2011/002</v>
          </cell>
          <cell r="L863" t="str">
            <v>PROV HONORARIOS AUDITORIA</v>
          </cell>
          <cell r="M863" t="str">
            <v>PROV HONORARIOS AUDITORIA</v>
          </cell>
          <cell r="N863">
            <v>46</v>
          </cell>
        </row>
        <row r="864">
          <cell r="B864">
            <v>52201001</v>
          </cell>
          <cell r="C864" t="str">
            <v>Prestaciones Exteriores</v>
          </cell>
          <cell r="D864">
            <v>-58694</v>
          </cell>
          <cell r="E864" t="str">
            <v>Provisiones de Gastos no Deducibles</v>
          </cell>
          <cell r="F864" t="str">
            <v>ACRES</v>
          </cell>
          <cell r="G864" t="str">
            <v>CPCAR</v>
          </cell>
          <cell r="H864">
            <v>140</v>
          </cell>
          <cell r="I864" t="str">
            <v>ARM</v>
          </cell>
          <cell r="J864">
            <v>40556</v>
          </cell>
          <cell r="K864" t="str">
            <v>2011/001</v>
          </cell>
          <cell r="L864" t="str">
            <v>F-KPMEX621 PAGO 2/3 AUDITORIA 2010</v>
          </cell>
          <cell r="M864" t="str">
            <v>F-KPMEX621</v>
          </cell>
          <cell r="N864">
            <v>39</v>
          </cell>
        </row>
        <row r="865">
          <cell r="B865" t="str">
            <v>Subtotal</v>
          </cell>
          <cell r="D865">
            <v>8526715.7199999969</v>
          </cell>
        </row>
        <row r="866">
          <cell r="B866">
            <v>5240</v>
          </cell>
          <cell r="C866" t="str">
            <v>GASTOS COMERCIALES</v>
          </cell>
          <cell r="D866" t="str">
            <v/>
          </cell>
        </row>
        <row r="867">
          <cell r="B867">
            <v>52401</v>
          </cell>
          <cell r="C867" t="str">
            <v>GASTOS COMERCIALES</v>
          </cell>
          <cell r="D867" t="str">
            <v/>
          </cell>
          <cell r="E867" t="str">
            <v/>
          </cell>
        </row>
        <row r="868">
          <cell r="B868">
            <v>52401001</v>
          </cell>
          <cell r="C868" t="str">
            <v>Gastos Comerciales</v>
          </cell>
          <cell r="D868">
            <v>40164.239999999998</v>
          </cell>
          <cell r="E868" t="str">
            <v>Gasto No Deducible / Ingreso No Acumulable</v>
          </cell>
          <cell r="F868" t="str">
            <v>ACRES</v>
          </cell>
          <cell r="G868" t="str">
            <v>CPCAR</v>
          </cell>
          <cell r="H868">
            <v>236</v>
          </cell>
          <cell r="I868" t="str">
            <v>ARM</v>
          </cell>
          <cell r="J868">
            <v>40787</v>
          </cell>
          <cell r="K868" t="str">
            <v>2011/009</v>
          </cell>
          <cell r="L868" t="str">
            <v>F-98 EQUIPO Y BANQUETE INAUGURACION PTAR</v>
          </cell>
          <cell r="M868" t="str">
            <v>F-98</v>
          </cell>
          <cell r="N868">
            <v>12</v>
          </cell>
        </row>
        <row r="869">
          <cell r="B869">
            <v>52401001</v>
          </cell>
          <cell r="C869" t="str">
            <v>Gastos Comerciales</v>
          </cell>
          <cell r="D869">
            <v>500000</v>
          </cell>
          <cell r="E869" t="str">
            <v>Provisiones de Gastos no Deducibles</v>
          </cell>
          <cell r="F869" t="str">
            <v>ACRES</v>
          </cell>
          <cell r="G869" t="str">
            <v>PRCAR</v>
          </cell>
          <cell r="H869">
            <v>362</v>
          </cell>
          <cell r="I869" t="str">
            <v>ARM</v>
          </cell>
          <cell r="J869">
            <v>40875</v>
          </cell>
          <cell r="K869" t="str">
            <v>2011/011</v>
          </cell>
          <cell r="L869" t="str">
            <v>PROV GTS INAUG PTAR</v>
          </cell>
          <cell r="M869" t="str">
            <v>PROV GTS INAUG PTAR</v>
          </cell>
          <cell r="N869">
            <v>1</v>
          </cell>
        </row>
        <row r="870">
          <cell r="B870" t="str">
            <v>Subtotal</v>
          </cell>
          <cell r="D870">
            <v>540164.24</v>
          </cell>
        </row>
        <row r="871">
          <cell r="B871">
            <v>5250</v>
          </cell>
          <cell r="C871" t="str">
            <v>GASTOS DE OFICINA</v>
          </cell>
          <cell r="D871" t="str">
            <v/>
          </cell>
        </row>
        <row r="872">
          <cell r="B872">
            <v>52501</v>
          </cell>
          <cell r="C872" t="str">
            <v>GASTOS DE OFICINA</v>
          </cell>
          <cell r="D872" t="str">
            <v/>
          </cell>
          <cell r="E872" t="str">
            <v/>
          </cell>
        </row>
        <row r="873">
          <cell r="B873">
            <v>52501001</v>
          </cell>
          <cell r="C873" t="str">
            <v>Gastos de Oficina</v>
          </cell>
          <cell r="D873">
            <v>900</v>
          </cell>
          <cell r="E873" t="str">
            <v>Gasto Deducible / Ingreso Acumulable</v>
          </cell>
          <cell r="F873" t="str">
            <v>ACRES</v>
          </cell>
          <cell r="G873" t="str">
            <v>CPCAR</v>
          </cell>
          <cell r="H873">
            <v>161</v>
          </cell>
          <cell r="I873" t="str">
            <v>ARM</v>
          </cell>
          <cell r="J873">
            <v>40619</v>
          </cell>
          <cell r="K873" t="str">
            <v>2011/003</v>
          </cell>
          <cell r="L873" t="str">
            <v>F-678 HOJAS MEMBRETADAS</v>
          </cell>
          <cell r="M873" t="str">
            <v>F-678</v>
          </cell>
          <cell r="N873">
            <v>19</v>
          </cell>
        </row>
        <row r="874">
          <cell r="B874">
            <v>52501001</v>
          </cell>
          <cell r="C874" t="str">
            <v>Gastos de Oficina</v>
          </cell>
          <cell r="D874">
            <v>400</v>
          </cell>
          <cell r="E874" t="str">
            <v>Gasto Deducible / Ingreso Acumulable</v>
          </cell>
          <cell r="F874" t="str">
            <v>ACRES</v>
          </cell>
          <cell r="G874" t="str">
            <v>CPCAR</v>
          </cell>
          <cell r="H874">
            <v>199</v>
          </cell>
          <cell r="I874" t="str">
            <v>ARM</v>
          </cell>
          <cell r="J874">
            <v>40700</v>
          </cell>
          <cell r="K874" t="str">
            <v>2011/006</v>
          </cell>
          <cell r="L874" t="str">
            <v>F-100121 COPIAS CARLOS AGUILAR</v>
          </cell>
          <cell r="M874" t="str">
            <v>F-100121</v>
          </cell>
          <cell r="N874">
            <v>14</v>
          </cell>
        </row>
        <row r="875">
          <cell r="B875">
            <v>52501001</v>
          </cell>
          <cell r="C875" t="str">
            <v>Gastos de Oficina</v>
          </cell>
          <cell r="D875">
            <v>23720</v>
          </cell>
          <cell r="E875" t="str">
            <v>Gasto Deducible / Ingreso Acumulable</v>
          </cell>
          <cell r="F875" t="str">
            <v>ACRES</v>
          </cell>
          <cell r="G875" t="str">
            <v>CPCAR</v>
          </cell>
          <cell r="H875">
            <v>212</v>
          </cell>
          <cell r="I875" t="str">
            <v>EPV</v>
          </cell>
          <cell r="J875">
            <v>40751</v>
          </cell>
          <cell r="K875" t="str">
            <v>2011/007</v>
          </cell>
          <cell r="L875" t="str">
            <v>F-1898 ANT 40% MAQUETAS VIRTUALES AURA CASTRO</v>
          </cell>
          <cell r="M875" t="str">
            <v>F-1898</v>
          </cell>
          <cell r="N875">
            <v>6</v>
          </cell>
        </row>
        <row r="876">
          <cell r="B876">
            <v>52501001</v>
          </cell>
          <cell r="C876" t="str">
            <v>Gastos de Oficina</v>
          </cell>
          <cell r="D876">
            <v>35580</v>
          </cell>
          <cell r="E876" t="str">
            <v>Gasto Deducible / Ingreso Acumulable</v>
          </cell>
          <cell r="F876" t="str">
            <v>ACRES</v>
          </cell>
          <cell r="G876" t="str">
            <v>CPCAR</v>
          </cell>
          <cell r="H876">
            <v>236</v>
          </cell>
          <cell r="I876" t="str">
            <v>ARM</v>
          </cell>
          <cell r="J876">
            <v>40814</v>
          </cell>
          <cell r="K876" t="str">
            <v>2011/009</v>
          </cell>
          <cell r="L876" t="str">
            <v>F-1904 60% SALDOS TOMAS PANORAMICAS INTERACTIVAS</v>
          </cell>
          <cell r="M876" t="str">
            <v>F-1904/DCJN-2011-29</v>
          </cell>
          <cell r="N876">
            <v>6</v>
          </cell>
        </row>
        <row r="877">
          <cell r="B877">
            <v>52501001</v>
          </cell>
          <cell r="C877" t="str">
            <v>Gastos de Oficina</v>
          </cell>
          <cell r="D877">
            <v>7200</v>
          </cell>
          <cell r="E877" t="str">
            <v>Gasto Deducible / Ingreso Acumulable</v>
          </cell>
          <cell r="F877" t="str">
            <v>ACRES</v>
          </cell>
          <cell r="G877" t="str">
            <v>CPCAR</v>
          </cell>
          <cell r="H877">
            <v>236</v>
          </cell>
          <cell r="I877" t="str">
            <v>ARM</v>
          </cell>
          <cell r="J877">
            <v>40814</v>
          </cell>
          <cell r="K877" t="str">
            <v>2011/009</v>
          </cell>
          <cell r="L877" t="str">
            <v>F-3304 LONA IMPRESA EVENTO INAUGURACION PTAR</v>
          </cell>
          <cell r="M877" t="str">
            <v>F-3304</v>
          </cell>
          <cell r="N877">
            <v>9</v>
          </cell>
        </row>
        <row r="878">
          <cell r="B878" t="str">
            <v>Subtotal</v>
          </cell>
          <cell r="D878">
            <v>67800</v>
          </cell>
        </row>
        <row r="879">
          <cell r="B879">
            <v>5290</v>
          </cell>
          <cell r="C879" t="str">
            <v>OTROS GASTOS ADMINISTRATIVOS</v>
          </cell>
          <cell r="D879" t="str">
            <v/>
          </cell>
        </row>
        <row r="880">
          <cell r="B880">
            <v>52901</v>
          </cell>
          <cell r="C880" t="str">
            <v>OTROS GASTOS ADMINISTRATIVOS</v>
          </cell>
          <cell r="D880" t="str">
            <v/>
          </cell>
          <cell r="E880" t="str">
            <v/>
          </cell>
        </row>
        <row r="881">
          <cell r="B881">
            <v>52901001</v>
          </cell>
          <cell r="C881" t="str">
            <v>Otros Gastos Administrativos</v>
          </cell>
          <cell r="D881">
            <v>-148.66</v>
          </cell>
          <cell r="E881" t="str">
            <v>Gasto Deducible / Ingreso Acumulable</v>
          </cell>
          <cell r="F881" t="str">
            <v>ACRES</v>
          </cell>
          <cell r="G881" t="str">
            <v>RFCAR</v>
          </cell>
          <cell r="H881">
            <v>145</v>
          </cell>
          <cell r="I881" t="str">
            <v>ARM</v>
          </cell>
          <cell r="J881">
            <v>40557</v>
          </cell>
          <cell r="K881" t="str">
            <v>2011/001</v>
          </cell>
          <cell r="L881" t="str">
            <v>ABONO COMISION</v>
          </cell>
          <cell r="M881" t="str">
            <v>ABONO COMISION</v>
          </cell>
          <cell r="N881">
            <v>127</v>
          </cell>
        </row>
        <row r="882">
          <cell r="B882">
            <v>52901001</v>
          </cell>
          <cell r="C882" t="str">
            <v>Otros Gastos Administrativos</v>
          </cell>
          <cell r="D882">
            <v>257.39999999999998</v>
          </cell>
          <cell r="E882" t="str">
            <v>Gasto Deducible / Ingreso Acumulable</v>
          </cell>
          <cell r="F882" t="str">
            <v>ACRES</v>
          </cell>
          <cell r="G882" t="str">
            <v>RFCAR</v>
          </cell>
          <cell r="H882">
            <v>145</v>
          </cell>
          <cell r="I882" t="str">
            <v>ARM</v>
          </cell>
          <cell r="J882">
            <v>40557</v>
          </cell>
          <cell r="K882" t="str">
            <v>2011/001</v>
          </cell>
          <cell r="L882" t="str">
            <v>COMISION PAGO SUMITOMO</v>
          </cell>
          <cell r="M882" t="str">
            <v>COMISION PAGO SUMITOMO</v>
          </cell>
          <cell r="N882">
            <v>139</v>
          </cell>
        </row>
        <row r="883">
          <cell r="B883">
            <v>52901001</v>
          </cell>
          <cell r="C883" t="str">
            <v>Otros Gastos Administrativos</v>
          </cell>
          <cell r="D883">
            <v>5000</v>
          </cell>
          <cell r="E883" t="str">
            <v>Gasto Deducible / Ingreso Acumulable</v>
          </cell>
          <cell r="F883" t="str">
            <v>ACRES</v>
          </cell>
          <cell r="G883" t="str">
            <v>CPCAR</v>
          </cell>
          <cell r="H883">
            <v>140</v>
          </cell>
          <cell r="I883" t="str">
            <v>ARM</v>
          </cell>
          <cell r="J883">
            <v>40569</v>
          </cell>
          <cell r="K883" t="str">
            <v>2011/001</v>
          </cell>
          <cell r="L883" t="str">
            <v>F-129A PROTOCOLIZACION AGO 17 NOV 10 CARJ</v>
          </cell>
          <cell r="M883" t="str">
            <v>F-129A</v>
          </cell>
          <cell r="N883">
            <v>16</v>
          </cell>
        </row>
        <row r="884">
          <cell r="B884">
            <v>52901001</v>
          </cell>
          <cell r="C884" t="str">
            <v>Otros Gastos Administrativos</v>
          </cell>
          <cell r="D884">
            <v>7173.33</v>
          </cell>
          <cell r="E884" t="str">
            <v>Gasto Deducible / Ingreso Acumulable</v>
          </cell>
          <cell r="F884" t="str">
            <v>ACRES</v>
          </cell>
          <cell r="G884" t="str">
            <v>CPCAR</v>
          </cell>
          <cell r="H884">
            <v>140</v>
          </cell>
          <cell r="I884" t="str">
            <v>ARM</v>
          </cell>
          <cell r="J884">
            <v>40569</v>
          </cell>
          <cell r="K884" t="str">
            <v>2011/001</v>
          </cell>
          <cell r="L884" t="str">
            <v>F-129A PROTOCOLIZACION AGO 17 NOV 10 CARJ</v>
          </cell>
          <cell r="M884" t="str">
            <v>F-129A</v>
          </cell>
          <cell r="N884">
            <v>21</v>
          </cell>
        </row>
        <row r="885">
          <cell r="B885">
            <v>52901001</v>
          </cell>
          <cell r="C885" t="str">
            <v>Otros Gastos Administrativos</v>
          </cell>
          <cell r="D885">
            <v>-145.51</v>
          </cell>
          <cell r="E885" t="str">
            <v>Gasto Deducible / Ingreso Acumulable</v>
          </cell>
          <cell r="F885" t="str">
            <v>ACRES</v>
          </cell>
          <cell r="G885" t="str">
            <v>RFCAR</v>
          </cell>
          <cell r="H885">
            <v>154</v>
          </cell>
          <cell r="I885" t="str">
            <v>ARM</v>
          </cell>
          <cell r="J885">
            <v>40589</v>
          </cell>
          <cell r="K885" t="str">
            <v>2011/002</v>
          </cell>
          <cell r="L885" t="str">
            <v>BONIFICACION COMISION</v>
          </cell>
          <cell r="M885" t="str">
            <v>BONIF COMISION</v>
          </cell>
          <cell r="N885">
            <v>116</v>
          </cell>
        </row>
        <row r="886">
          <cell r="B886">
            <v>52901001</v>
          </cell>
          <cell r="C886" t="str">
            <v>Otros Gastos Administrativos</v>
          </cell>
          <cell r="D886">
            <v>703.85</v>
          </cell>
          <cell r="E886" t="str">
            <v>Gasto Deducible / Ingreso Acumulable</v>
          </cell>
          <cell r="F886" t="str">
            <v>ACRES</v>
          </cell>
          <cell r="G886" t="str">
            <v>CPCAR</v>
          </cell>
          <cell r="H886">
            <v>149</v>
          </cell>
          <cell r="I886" t="str">
            <v>ARM</v>
          </cell>
          <cell r="J886">
            <v>40595</v>
          </cell>
          <cell r="K886" t="str">
            <v>2011/002</v>
          </cell>
          <cell r="L886" t="str">
            <v>F-132A COPIA CERTIFICADA PROTOCOLIZACION CAR</v>
          </cell>
          <cell r="M886" t="str">
            <v>F-132A</v>
          </cell>
          <cell r="N886">
            <v>13</v>
          </cell>
        </row>
        <row r="887">
          <cell r="B887">
            <v>52901001</v>
          </cell>
          <cell r="C887" t="str">
            <v>Otros Gastos Administrativos</v>
          </cell>
          <cell r="D887">
            <v>200</v>
          </cell>
          <cell r="E887" t="str">
            <v>Gasto Deducible / Ingreso Acumulable</v>
          </cell>
          <cell r="F887" t="str">
            <v>ACRES</v>
          </cell>
          <cell r="G887" t="str">
            <v>RFCAR</v>
          </cell>
          <cell r="H887">
            <v>166</v>
          </cell>
          <cell r="I887" t="str">
            <v>ARM</v>
          </cell>
          <cell r="J887">
            <v>40619</v>
          </cell>
          <cell r="K887" t="str">
            <v>2011/003</v>
          </cell>
          <cell r="L887" t="str">
            <v>COMISIONES PAGO A FRANCIA</v>
          </cell>
          <cell r="M887" t="str">
            <v>COMISIONES PAGO A FRANCIA</v>
          </cell>
          <cell r="N887">
            <v>161</v>
          </cell>
        </row>
        <row r="888">
          <cell r="B888">
            <v>52901001</v>
          </cell>
          <cell r="C888" t="str">
            <v>Otros Gastos Administrativos</v>
          </cell>
          <cell r="D888">
            <v>245.3</v>
          </cell>
          <cell r="E888" t="str">
            <v>Gasto Deducible / Ingreso Acumulable</v>
          </cell>
          <cell r="F888" t="str">
            <v>ACRES</v>
          </cell>
          <cell r="G888" t="str">
            <v>RFCAR</v>
          </cell>
          <cell r="H888">
            <v>178</v>
          </cell>
          <cell r="I888" t="str">
            <v>ARM</v>
          </cell>
          <cell r="J888">
            <v>40662</v>
          </cell>
          <cell r="K888" t="str">
            <v>2011/004</v>
          </cell>
          <cell r="L888" t="str">
            <v>COMISION PAGO SUMITOMO</v>
          </cell>
          <cell r="M888" t="str">
            <v>COMISION PAGO SUMITOMO</v>
          </cell>
          <cell r="N888">
            <v>119</v>
          </cell>
        </row>
        <row r="889">
          <cell r="B889">
            <v>52901001</v>
          </cell>
          <cell r="C889" t="str">
            <v>Otros Gastos Administrativos</v>
          </cell>
          <cell r="D889">
            <v>-140.62</v>
          </cell>
          <cell r="E889" t="str">
            <v>Gasto Deducible / Ingreso Acumulable</v>
          </cell>
          <cell r="F889" t="str">
            <v>ACRES</v>
          </cell>
          <cell r="G889" t="str">
            <v>RFCAR</v>
          </cell>
          <cell r="H889">
            <v>191</v>
          </cell>
          <cell r="I889" t="str">
            <v>ARM</v>
          </cell>
          <cell r="J889">
            <v>40675</v>
          </cell>
          <cell r="K889" t="str">
            <v>2011/005</v>
          </cell>
          <cell r="L889" t="str">
            <v>ABONO COMISION</v>
          </cell>
          <cell r="M889" t="str">
            <v>ABONO COMISION</v>
          </cell>
          <cell r="N889">
            <v>133</v>
          </cell>
        </row>
        <row r="890">
          <cell r="B890">
            <v>52901001</v>
          </cell>
          <cell r="C890" t="str">
            <v>Otros Gastos Administrativos</v>
          </cell>
          <cell r="D890">
            <v>19375</v>
          </cell>
          <cell r="E890" t="str">
            <v>Gasto Deducible / Ingreso Acumulable</v>
          </cell>
          <cell r="F890" t="str">
            <v>ACRES</v>
          </cell>
          <cell r="G890" t="str">
            <v>CPCAR</v>
          </cell>
          <cell r="H890">
            <v>199</v>
          </cell>
          <cell r="I890" t="str">
            <v>ARM</v>
          </cell>
          <cell r="J890">
            <v>40700</v>
          </cell>
          <cell r="K890" t="str">
            <v>2011/006</v>
          </cell>
          <cell r="L890" t="str">
            <v>F-02015E FE DE HECHOS 28 ABRIL 11 MUESTREOS</v>
          </cell>
          <cell r="M890" t="str">
            <v>F-02015E</v>
          </cell>
          <cell r="N890">
            <v>11</v>
          </cell>
        </row>
        <row r="891">
          <cell r="B891">
            <v>52901001</v>
          </cell>
          <cell r="C891" t="str">
            <v>Otros Gastos Administrativos</v>
          </cell>
          <cell r="D891">
            <v>5000</v>
          </cell>
          <cell r="E891" t="str">
            <v>Gasto Deducible / Ingreso Acumulable</v>
          </cell>
          <cell r="F891" t="str">
            <v>ACRES</v>
          </cell>
          <cell r="G891" t="str">
            <v>CPCAR</v>
          </cell>
          <cell r="H891">
            <v>199</v>
          </cell>
          <cell r="I891" t="str">
            <v>ARM</v>
          </cell>
          <cell r="J891">
            <v>40707</v>
          </cell>
          <cell r="K891" t="str">
            <v>2011/006</v>
          </cell>
          <cell r="L891" t="str">
            <v>F-1087A PROTOCOLIZACION ASAMBLEA ABR 11</v>
          </cell>
          <cell r="M891" t="str">
            <v>F-1087A</v>
          </cell>
          <cell r="N891">
            <v>17</v>
          </cell>
        </row>
        <row r="892">
          <cell r="B892">
            <v>52901001</v>
          </cell>
          <cell r="C892" t="str">
            <v>Otros Gastos Administrativos</v>
          </cell>
          <cell r="D892">
            <v>7333.33</v>
          </cell>
          <cell r="E892" t="str">
            <v>Gasto Deducible / Ingreso Acumulable</v>
          </cell>
          <cell r="F892" t="str">
            <v>ACRES</v>
          </cell>
          <cell r="G892" t="str">
            <v>CPCAR</v>
          </cell>
          <cell r="H892">
            <v>199</v>
          </cell>
          <cell r="I892" t="str">
            <v>ARM</v>
          </cell>
          <cell r="J892">
            <v>40707</v>
          </cell>
          <cell r="K892" t="str">
            <v>2011/006</v>
          </cell>
          <cell r="L892" t="str">
            <v>F-1087A PROTOCOLIZACION ASAMBLEA ABR 11</v>
          </cell>
          <cell r="M892" t="str">
            <v>F-1087A</v>
          </cell>
          <cell r="N892">
            <v>21</v>
          </cell>
        </row>
        <row r="893">
          <cell r="B893">
            <v>52901001</v>
          </cell>
          <cell r="C893" t="str">
            <v>Otros Gastos Administrativos</v>
          </cell>
          <cell r="D893">
            <v>7542.21</v>
          </cell>
          <cell r="E893" t="str">
            <v>Gasto Deducible / Ingreso Acumulable</v>
          </cell>
          <cell r="F893" t="str">
            <v>ACRES</v>
          </cell>
          <cell r="G893" t="str">
            <v>CPCAR</v>
          </cell>
          <cell r="H893">
            <v>212</v>
          </cell>
          <cell r="I893" t="str">
            <v>ARM</v>
          </cell>
          <cell r="J893">
            <v>40755</v>
          </cell>
          <cell r="K893" t="str">
            <v>2011/007</v>
          </cell>
          <cell r="L893" t="str">
            <v>F-110000541545 INTS POR CARTA DE CREDITO</v>
          </cell>
          <cell r="M893" t="str">
            <v>F-110000541545</v>
          </cell>
          <cell r="N893">
            <v>4</v>
          </cell>
        </row>
        <row r="894">
          <cell r="B894">
            <v>52901001</v>
          </cell>
          <cell r="C894" t="str">
            <v>Otros Gastos Administrativos</v>
          </cell>
          <cell r="D894">
            <v>200</v>
          </cell>
          <cell r="E894" t="str">
            <v>Gasto Deducible / Ingreso Acumulable</v>
          </cell>
          <cell r="F894" t="str">
            <v>ACRES</v>
          </cell>
          <cell r="G894" t="str">
            <v>RFCAR</v>
          </cell>
          <cell r="H894">
            <v>217</v>
          </cell>
          <cell r="I894" t="str">
            <v>ARM</v>
          </cell>
          <cell r="J894">
            <v>40755</v>
          </cell>
          <cell r="K894" t="str">
            <v>2011/007</v>
          </cell>
          <cell r="L894" t="str">
            <v>COMISIONES PAGO FRANCIA</v>
          </cell>
          <cell r="M894" t="str">
            <v>COMISONES PAGO FRANCIA</v>
          </cell>
          <cell r="N894">
            <v>129</v>
          </cell>
        </row>
        <row r="895">
          <cell r="B895">
            <v>52901001</v>
          </cell>
          <cell r="C895" t="str">
            <v>Otros Gastos Administrativos</v>
          </cell>
          <cell r="D895">
            <v>250.8</v>
          </cell>
          <cell r="E895" t="str">
            <v>Gasto Deducible / Ingreso Acumulable</v>
          </cell>
          <cell r="F895" t="str">
            <v>ACRES</v>
          </cell>
          <cell r="G895" t="str">
            <v>RFCAR</v>
          </cell>
          <cell r="H895">
            <v>229</v>
          </cell>
          <cell r="I895" t="str">
            <v>ARM</v>
          </cell>
          <cell r="J895">
            <v>40757</v>
          </cell>
          <cell r="K895" t="str">
            <v>2011/008</v>
          </cell>
          <cell r="L895" t="str">
            <v>COMISION PAGO SUMITOMO</v>
          </cell>
          <cell r="M895" t="str">
            <v>COMISION PAGO SUMITOMO</v>
          </cell>
          <cell r="N895">
            <v>124</v>
          </cell>
        </row>
        <row r="896">
          <cell r="B896">
            <v>52901001</v>
          </cell>
          <cell r="C896" t="str">
            <v>Otros Gastos Administrativos</v>
          </cell>
          <cell r="D896">
            <v>175</v>
          </cell>
          <cell r="E896" t="str">
            <v>Gasto Deducible / Ingreso Acumulable</v>
          </cell>
          <cell r="F896" t="str">
            <v>ACRES</v>
          </cell>
          <cell r="G896" t="str">
            <v>RFCAR</v>
          </cell>
          <cell r="H896">
            <v>229</v>
          </cell>
          <cell r="I896" t="str">
            <v>ARM</v>
          </cell>
          <cell r="J896">
            <v>40786</v>
          </cell>
          <cell r="K896" t="str">
            <v>2011/008</v>
          </cell>
          <cell r="L896" t="str">
            <v>COMISION ANUALIDAD</v>
          </cell>
          <cell r="M896" t="str">
            <v>COMISION ANUALIDAD</v>
          </cell>
          <cell r="N896">
            <v>121</v>
          </cell>
        </row>
        <row r="897">
          <cell r="B897">
            <v>52901001</v>
          </cell>
          <cell r="C897" t="str">
            <v>Otros Gastos Administrativos</v>
          </cell>
          <cell r="D897">
            <v>17765.77</v>
          </cell>
          <cell r="E897" t="str">
            <v>Gasto Deducible / Ingreso Acumulable</v>
          </cell>
          <cell r="F897" t="str">
            <v>ACRES</v>
          </cell>
          <cell r="G897" t="str">
            <v>PRCAR</v>
          </cell>
          <cell r="H897">
            <v>342</v>
          </cell>
          <cell r="I897" t="str">
            <v>ARM</v>
          </cell>
          <cell r="J897">
            <v>40855</v>
          </cell>
          <cell r="K897" t="str">
            <v>2011/011</v>
          </cell>
          <cell r="L897" t="str">
            <v>F-9834 PLACA PTAR CANCELACION ANTICIPO</v>
          </cell>
          <cell r="M897" t="str">
            <v>F-9834 CANC ANTICIPO PLACA</v>
          </cell>
          <cell r="N897">
            <v>1</v>
          </cell>
        </row>
        <row r="898">
          <cell r="B898">
            <v>52901001</v>
          </cell>
          <cell r="C898" t="str">
            <v>Otros Gastos Administrativos</v>
          </cell>
          <cell r="D898">
            <v>100</v>
          </cell>
          <cell r="E898" t="str">
            <v>Gasto Deducible / Ingreso Acumulable</v>
          </cell>
          <cell r="F898" t="str">
            <v>ACRES</v>
          </cell>
          <cell r="G898" t="str">
            <v>RFCAR</v>
          </cell>
          <cell r="H898">
            <v>423</v>
          </cell>
          <cell r="I898" t="str">
            <v>ARM</v>
          </cell>
          <cell r="J898">
            <v>40898</v>
          </cell>
          <cell r="K898" t="str">
            <v>2011/012</v>
          </cell>
          <cell r="L898" t="str">
            <v>COMISION PAGO FRANCIA</v>
          </cell>
          <cell r="M898" t="str">
            <v>COMISION PAGO FRANCIA</v>
          </cell>
          <cell r="N898">
            <v>1</v>
          </cell>
        </row>
        <row r="899">
          <cell r="B899">
            <v>52901001</v>
          </cell>
          <cell r="C899" t="str">
            <v>Otros Gastos Administrativos</v>
          </cell>
          <cell r="D899">
            <v>399.2</v>
          </cell>
          <cell r="E899" t="str">
            <v>Gasto Deducible / Ingreso Acumulable</v>
          </cell>
          <cell r="F899" t="str">
            <v>ACRES</v>
          </cell>
          <cell r="G899" t="str">
            <v>RFCAR</v>
          </cell>
          <cell r="H899">
            <v>448</v>
          </cell>
          <cell r="I899" t="str">
            <v>ARM</v>
          </cell>
          <cell r="J899">
            <v>40908</v>
          </cell>
          <cell r="K899" t="str">
            <v>2011/012</v>
          </cell>
          <cell r="L899" t="str">
            <v>COMISIONES POR PAGOS EXTRANJEROS</v>
          </cell>
          <cell r="M899" t="str">
            <v>COMISIONES POR PAGOS EXTRANJER</v>
          </cell>
          <cell r="N899">
            <v>1</v>
          </cell>
        </row>
        <row r="900">
          <cell r="B900">
            <v>52901001</v>
          </cell>
          <cell r="C900" t="str">
            <v>Otros Gastos Administrativos</v>
          </cell>
          <cell r="D900">
            <v>217</v>
          </cell>
          <cell r="E900" t="str">
            <v>Gasto No Deducible / Ingreso No Acumulable</v>
          </cell>
          <cell r="F900" t="str">
            <v>ACRES</v>
          </cell>
          <cell r="G900" t="str">
            <v>CPCAR</v>
          </cell>
          <cell r="H900">
            <v>292</v>
          </cell>
          <cell r="I900" t="str">
            <v>ARM</v>
          </cell>
          <cell r="J900">
            <v>40822</v>
          </cell>
          <cell r="K900" t="str">
            <v>2011/010</v>
          </cell>
          <cell r="L900" t="str">
            <v>COMPLEMENTARIA JUNIO IMPUESTOS POR PAGAR</v>
          </cell>
          <cell r="M900" t="str">
            <v>COMPL JUN IMP POR PAGAR</v>
          </cell>
          <cell r="N900">
            <v>2</v>
          </cell>
        </row>
        <row r="901">
          <cell r="B901">
            <v>52901001</v>
          </cell>
          <cell r="C901" t="str">
            <v>Otros Gastos Administrativos</v>
          </cell>
          <cell r="D901">
            <v>65</v>
          </cell>
          <cell r="E901" t="str">
            <v>Gasto No Deducible / Ingreso No Acumulable</v>
          </cell>
          <cell r="F901" t="str">
            <v>ACRES</v>
          </cell>
          <cell r="G901" t="str">
            <v>CPCAR</v>
          </cell>
          <cell r="H901">
            <v>294</v>
          </cell>
          <cell r="I901" t="str">
            <v>ARM</v>
          </cell>
          <cell r="J901">
            <v>40822</v>
          </cell>
          <cell r="K901" t="str">
            <v>2011/010</v>
          </cell>
          <cell r="L901" t="str">
            <v>COMPL JUL IMPS POR PAGAR</v>
          </cell>
          <cell r="M901" t="str">
            <v>COMPL JUL IMPS POR PAGAR</v>
          </cell>
          <cell r="N901">
            <v>2</v>
          </cell>
        </row>
        <row r="902">
          <cell r="B902" t="str">
            <v>Subtotal</v>
          </cell>
          <cell r="D902">
            <v>71568.399999999994</v>
          </cell>
        </row>
        <row r="903">
          <cell r="B903">
            <v>53</v>
          </cell>
          <cell r="C903" t="str">
            <v>DEPRECIACIONES y AMORTIZACIONES</v>
          </cell>
        </row>
        <row r="904">
          <cell r="B904">
            <v>5330</v>
          </cell>
          <cell r="C904" t="str">
            <v>DEPRECIACION PLANTA DE TRATAMIENTO</v>
          </cell>
          <cell r="D904" t="str">
            <v/>
          </cell>
        </row>
        <row r="905">
          <cell r="B905">
            <v>53301</v>
          </cell>
          <cell r="C905" t="str">
            <v>DEPRECIACION PLANTA DE TRATAMIENTO 1</v>
          </cell>
          <cell r="D905" t="str">
            <v/>
          </cell>
          <cell r="E905" t="str">
            <v/>
          </cell>
        </row>
        <row r="906">
          <cell r="B906">
            <v>53301001</v>
          </cell>
          <cell r="C906" t="str">
            <v>Depreciación Planta de Tratamiento 1</v>
          </cell>
          <cell r="D906">
            <v>1266621.58</v>
          </cell>
          <cell r="E906" t="str">
            <v>Gasto No Deducible / Ingreso No Acumulable</v>
          </cell>
          <cell r="F906" t="str">
            <v>ACRES</v>
          </cell>
          <cell r="G906" t="str">
            <v>SYSTM</v>
          </cell>
          <cell r="H906">
            <v>132</v>
          </cell>
          <cell r="I906" t="str">
            <v>DPRCN</v>
          </cell>
          <cell r="J906">
            <v>40574</v>
          </cell>
          <cell r="K906" t="str">
            <v>2011/001</v>
          </cell>
          <cell r="L906" t="str">
            <v>Amortización</v>
          </cell>
          <cell r="M906" t="str">
            <v/>
          </cell>
          <cell r="N906">
            <v>3</v>
          </cell>
        </row>
        <row r="907">
          <cell r="B907">
            <v>53301001</v>
          </cell>
          <cell r="C907" t="str">
            <v>Depreciación Planta de Tratamiento 1</v>
          </cell>
          <cell r="D907">
            <v>1266621.5900000001</v>
          </cell>
          <cell r="E907" t="str">
            <v>Gasto No Deducible / Ingreso No Acumulable</v>
          </cell>
          <cell r="F907" t="str">
            <v>ACRES</v>
          </cell>
          <cell r="G907" t="str">
            <v>SYSTM</v>
          </cell>
          <cell r="H907">
            <v>157</v>
          </cell>
          <cell r="I907" t="str">
            <v>DPRCN</v>
          </cell>
          <cell r="J907">
            <v>40602</v>
          </cell>
          <cell r="K907" t="str">
            <v>2011/002</v>
          </cell>
          <cell r="L907" t="str">
            <v>Amortización</v>
          </cell>
          <cell r="M907" t="str">
            <v/>
          </cell>
          <cell r="N907">
            <v>3</v>
          </cell>
        </row>
        <row r="908">
          <cell r="B908">
            <v>53301001</v>
          </cell>
          <cell r="C908" t="str">
            <v>Depreciación Planta de Tratamiento 1</v>
          </cell>
          <cell r="D908">
            <v>1266621.58</v>
          </cell>
          <cell r="E908" t="str">
            <v>Gasto No Deducible / Ingreso No Acumulable</v>
          </cell>
          <cell r="F908" t="str">
            <v>ACRES</v>
          </cell>
          <cell r="G908" t="str">
            <v>SYSTM</v>
          </cell>
          <cell r="H908">
            <v>169</v>
          </cell>
          <cell r="I908" t="str">
            <v>DPRCN</v>
          </cell>
          <cell r="J908">
            <v>40633</v>
          </cell>
          <cell r="K908" t="str">
            <v>2011/003</v>
          </cell>
          <cell r="L908" t="str">
            <v>Amortización</v>
          </cell>
          <cell r="M908" t="str">
            <v/>
          </cell>
          <cell r="N908">
            <v>3</v>
          </cell>
        </row>
        <row r="909">
          <cell r="B909">
            <v>53301001</v>
          </cell>
          <cell r="C909" t="str">
            <v>Depreciación Planta de Tratamiento 1</v>
          </cell>
          <cell r="D909">
            <v>1266621.5900000001</v>
          </cell>
          <cell r="E909" t="str">
            <v>Gasto No Deducible / Ingreso No Acumulable</v>
          </cell>
          <cell r="F909" t="str">
            <v>ACRES</v>
          </cell>
          <cell r="G909" t="str">
            <v>SYSTM</v>
          </cell>
          <cell r="H909">
            <v>181</v>
          </cell>
          <cell r="I909" t="str">
            <v>DPRCN</v>
          </cell>
          <cell r="J909">
            <v>40663</v>
          </cell>
          <cell r="K909" t="str">
            <v>2011/004</v>
          </cell>
          <cell r="L909" t="str">
            <v>Amortización</v>
          </cell>
          <cell r="M909" t="str">
            <v/>
          </cell>
          <cell r="N909">
            <v>3</v>
          </cell>
        </row>
        <row r="910">
          <cell r="B910">
            <v>53301001</v>
          </cell>
          <cell r="C910" t="str">
            <v>Depreciación Planta de Tratamiento 1</v>
          </cell>
          <cell r="D910">
            <v>1266621.58</v>
          </cell>
          <cell r="E910" t="str">
            <v>Gasto No Deducible / Ingreso No Acumulable</v>
          </cell>
          <cell r="F910" t="str">
            <v>ACRES</v>
          </cell>
          <cell r="G910" t="str">
            <v>SYSTM</v>
          </cell>
          <cell r="H910">
            <v>194</v>
          </cell>
          <cell r="I910" t="str">
            <v>DPRCN</v>
          </cell>
          <cell r="J910">
            <v>40694</v>
          </cell>
          <cell r="K910" t="str">
            <v>2011/005</v>
          </cell>
          <cell r="L910" t="str">
            <v>Amortización</v>
          </cell>
          <cell r="M910" t="str">
            <v/>
          </cell>
          <cell r="N910">
            <v>3</v>
          </cell>
        </row>
        <row r="911">
          <cell r="B911">
            <v>53301001</v>
          </cell>
          <cell r="C911" t="str">
            <v>Depreciación Planta de Tratamiento 1</v>
          </cell>
          <cell r="D911">
            <v>1266621.5900000001</v>
          </cell>
          <cell r="E911" t="str">
            <v>Gasto No Deducible / Ingreso No Acumulable</v>
          </cell>
          <cell r="F911" t="str">
            <v>ACRES</v>
          </cell>
          <cell r="G911" t="str">
            <v>SYSTM</v>
          </cell>
          <cell r="H911">
            <v>207</v>
          </cell>
          <cell r="I911" t="str">
            <v>DPRCN</v>
          </cell>
          <cell r="J911">
            <v>40724</v>
          </cell>
          <cell r="K911" t="str">
            <v>2011/006</v>
          </cell>
          <cell r="L911" t="str">
            <v>Amortización</v>
          </cell>
          <cell r="M911" t="str">
            <v/>
          </cell>
          <cell r="N911">
            <v>3</v>
          </cell>
        </row>
        <row r="912">
          <cell r="B912">
            <v>53301001</v>
          </cell>
          <cell r="C912" t="str">
            <v>Depreciación Planta de Tratamiento 1</v>
          </cell>
          <cell r="D912">
            <v>1266621.58</v>
          </cell>
          <cell r="E912" t="str">
            <v>Gasto No Deducible / Ingreso No Acumulable</v>
          </cell>
          <cell r="F912" t="str">
            <v>ACRES</v>
          </cell>
          <cell r="G912" t="str">
            <v>SYSTM</v>
          </cell>
          <cell r="H912">
            <v>220</v>
          </cell>
          <cell r="I912" t="str">
            <v>DPRCN</v>
          </cell>
          <cell r="J912">
            <v>40755</v>
          </cell>
          <cell r="K912" t="str">
            <v>2011/007</v>
          </cell>
          <cell r="L912" t="str">
            <v>Amortización</v>
          </cell>
          <cell r="M912" t="str">
            <v/>
          </cell>
          <cell r="N912">
            <v>3</v>
          </cell>
        </row>
        <row r="913">
          <cell r="B913">
            <v>53301001</v>
          </cell>
          <cell r="C913" t="str">
            <v>Depreciación Planta de Tratamiento 1</v>
          </cell>
          <cell r="D913">
            <v>1266621.5900000001</v>
          </cell>
          <cell r="E913" t="str">
            <v>Gasto No Deducible / Ingreso No Acumulable</v>
          </cell>
          <cell r="F913" t="str">
            <v>ACRES</v>
          </cell>
          <cell r="G913" t="str">
            <v>SYSTM</v>
          </cell>
          <cell r="H913">
            <v>232</v>
          </cell>
          <cell r="I913" t="str">
            <v>DPRCN</v>
          </cell>
          <cell r="J913">
            <v>40786</v>
          </cell>
          <cell r="K913" t="str">
            <v>2011/008</v>
          </cell>
          <cell r="L913" t="str">
            <v>Amortización</v>
          </cell>
          <cell r="M913" t="str">
            <v/>
          </cell>
          <cell r="N913">
            <v>3</v>
          </cell>
        </row>
        <row r="914">
          <cell r="B914">
            <v>53301001</v>
          </cell>
          <cell r="C914" t="str">
            <v>Depreciación Planta de Tratamiento 1</v>
          </cell>
          <cell r="D914">
            <v>1266621.58</v>
          </cell>
          <cell r="E914" t="str">
            <v>Gasto No Deducible / Ingreso No Acumulable</v>
          </cell>
          <cell r="F914" t="str">
            <v>ACRES</v>
          </cell>
          <cell r="G914" t="str">
            <v>SYSTM</v>
          </cell>
          <cell r="H914">
            <v>242</v>
          </cell>
          <cell r="I914" t="str">
            <v>DPRCN</v>
          </cell>
          <cell r="J914">
            <v>40816</v>
          </cell>
          <cell r="K914" t="str">
            <v>2011/009</v>
          </cell>
          <cell r="L914" t="str">
            <v>Amortización</v>
          </cell>
          <cell r="M914" t="str">
            <v/>
          </cell>
          <cell r="N914">
            <v>3</v>
          </cell>
        </row>
        <row r="915">
          <cell r="B915">
            <v>53301001</v>
          </cell>
          <cell r="C915" t="str">
            <v>Depreciación Planta de Tratamiento 1</v>
          </cell>
          <cell r="D915">
            <v>1266621.58</v>
          </cell>
          <cell r="E915" t="str">
            <v>Gasto No Deducible / Ingreso No Acumulable</v>
          </cell>
          <cell r="F915" t="str">
            <v>ACRES</v>
          </cell>
          <cell r="G915" t="str">
            <v>SYSTM</v>
          </cell>
          <cell r="H915">
            <v>304</v>
          </cell>
          <cell r="I915" t="str">
            <v>DPRCN</v>
          </cell>
          <cell r="J915">
            <v>40847</v>
          </cell>
          <cell r="K915" t="str">
            <v>2011/010</v>
          </cell>
          <cell r="L915" t="str">
            <v>Amortización</v>
          </cell>
          <cell r="M915" t="str">
            <v/>
          </cell>
          <cell r="N915">
            <v>3</v>
          </cell>
        </row>
        <row r="916">
          <cell r="B916">
            <v>53301001</v>
          </cell>
          <cell r="C916" t="str">
            <v>Depreciación Planta de Tratamiento 1</v>
          </cell>
          <cell r="D916">
            <v>1266621.5900000001</v>
          </cell>
          <cell r="E916" t="str">
            <v>Gasto No Deducible / Ingreso No Acumulable</v>
          </cell>
          <cell r="F916" t="str">
            <v>ACRES</v>
          </cell>
          <cell r="G916" t="str">
            <v>SYSTM</v>
          </cell>
          <cell r="H916">
            <v>340</v>
          </cell>
          <cell r="I916" t="str">
            <v>DPRCN</v>
          </cell>
          <cell r="J916">
            <v>40871</v>
          </cell>
          <cell r="K916" t="str">
            <v>2011/011</v>
          </cell>
          <cell r="L916" t="str">
            <v>Amortización</v>
          </cell>
          <cell r="M916" t="str">
            <v/>
          </cell>
          <cell r="N916">
            <v>3</v>
          </cell>
        </row>
        <row r="917">
          <cell r="B917">
            <v>53301001</v>
          </cell>
          <cell r="C917" t="str">
            <v>Depreciación Planta de Tratamiento 1</v>
          </cell>
          <cell r="D917">
            <v>1266621.58</v>
          </cell>
          <cell r="E917" t="str">
            <v>Gasto No Deducible / Ingreso No Acumulable</v>
          </cell>
          <cell r="F917" t="str">
            <v>ACRES</v>
          </cell>
          <cell r="G917" t="str">
            <v>SYSTM</v>
          </cell>
          <cell r="H917">
            <v>412</v>
          </cell>
          <cell r="I917" t="str">
            <v>DPRCN</v>
          </cell>
          <cell r="J917">
            <v>40898</v>
          </cell>
          <cell r="K917" t="str">
            <v>2011/012</v>
          </cell>
          <cell r="L917" t="str">
            <v>Amortización</v>
          </cell>
          <cell r="M917" t="str">
            <v/>
          </cell>
          <cell r="N917">
            <v>3</v>
          </cell>
        </row>
        <row r="918">
          <cell r="B918">
            <v>53301002</v>
          </cell>
          <cell r="C918" t="str">
            <v>Depreciación Fondos Donados Planta 1</v>
          </cell>
          <cell r="D918">
            <v>-250056.82</v>
          </cell>
          <cell r="E918" t="str">
            <v>Gasto No Deducible / Ingreso No Acumulable</v>
          </cell>
          <cell r="F918" t="str">
            <v>ACRES</v>
          </cell>
          <cell r="G918" t="str">
            <v>DPCAR</v>
          </cell>
          <cell r="H918">
            <v>141</v>
          </cell>
          <cell r="I918" t="str">
            <v>ARM</v>
          </cell>
          <cell r="J918">
            <v>40574</v>
          </cell>
          <cell r="K918" t="str">
            <v>2011/001</v>
          </cell>
          <cell r="L918" t="str">
            <v>AMORT FONDOS BEIF NORTE</v>
          </cell>
          <cell r="M918" t="str">
            <v>AMORT FONDOS DONADOS</v>
          </cell>
          <cell r="N918">
            <v>3</v>
          </cell>
        </row>
        <row r="919">
          <cell r="B919">
            <v>53301002</v>
          </cell>
          <cell r="C919" t="str">
            <v>Depreciación Fondos Donados Planta 1</v>
          </cell>
          <cell r="D919">
            <v>-418913.15</v>
          </cell>
          <cell r="E919" t="str">
            <v>Gasto No Deducible / Ingreso No Acumulable</v>
          </cell>
          <cell r="F919" t="str">
            <v>ACRES</v>
          </cell>
          <cell r="G919" t="str">
            <v>DPCAR</v>
          </cell>
          <cell r="H919">
            <v>141</v>
          </cell>
          <cell r="I919" t="str">
            <v>ARM</v>
          </cell>
          <cell r="J919">
            <v>40574</v>
          </cell>
          <cell r="K919" t="str">
            <v>2011/001</v>
          </cell>
          <cell r="L919" t="str">
            <v>AMORT FONDOS FINFRA NORTE</v>
          </cell>
          <cell r="M919" t="str">
            <v>AMORT FONDOS DONADOS</v>
          </cell>
          <cell r="N919">
            <v>7</v>
          </cell>
        </row>
        <row r="920">
          <cell r="B920">
            <v>53301002</v>
          </cell>
          <cell r="C920" t="str">
            <v>Depreciación Fondos Donados Planta 1</v>
          </cell>
          <cell r="D920">
            <v>-250056.82</v>
          </cell>
          <cell r="E920" t="str">
            <v>Gasto No Deducible / Ingreso No Acumulable</v>
          </cell>
          <cell r="F920" t="str">
            <v>ACRES</v>
          </cell>
          <cell r="G920" t="str">
            <v>DPCAR</v>
          </cell>
          <cell r="H920">
            <v>150</v>
          </cell>
          <cell r="I920" t="str">
            <v>ARM</v>
          </cell>
          <cell r="J920">
            <v>40602</v>
          </cell>
          <cell r="K920" t="str">
            <v>2011/002</v>
          </cell>
          <cell r="L920" t="str">
            <v>AMORT FONDOS BEIF NORTE</v>
          </cell>
          <cell r="M920" t="str">
            <v>AMORT FONDOS DONADOS</v>
          </cell>
          <cell r="N920">
            <v>3</v>
          </cell>
        </row>
        <row r="921">
          <cell r="B921">
            <v>53301002</v>
          </cell>
          <cell r="C921" t="str">
            <v>Depreciación Fondos Donados Planta 1</v>
          </cell>
          <cell r="D921">
            <v>-418913.15</v>
          </cell>
          <cell r="E921" t="str">
            <v>Gasto No Deducible / Ingreso No Acumulable</v>
          </cell>
          <cell r="F921" t="str">
            <v>ACRES</v>
          </cell>
          <cell r="G921" t="str">
            <v>DPCAR</v>
          </cell>
          <cell r="H921">
            <v>150</v>
          </cell>
          <cell r="I921" t="str">
            <v>ARM</v>
          </cell>
          <cell r="J921">
            <v>40602</v>
          </cell>
          <cell r="K921" t="str">
            <v>2011/002</v>
          </cell>
          <cell r="L921" t="str">
            <v>AMORT FONDOS FINFRA NORTE</v>
          </cell>
          <cell r="M921" t="str">
            <v>AMORT FONDOS DONADOS</v>
          </cell>
          <cell r="N921">
            <v>7</v>
          </cell>
        </row>
        <row r="922">
          <cell r="B922">
            <v>53301002</v>
          </cell>
          <cell r="C922" t="str">
            <v>Depreciación Fondos Donados Planta 1</v>
          </cell>
          <cell r="D922">
            <v>-250056.82</v>
          </cell>
          <cell r="E922" t="str">
            <v>Gasto No Deducible / Ingreso No Acumulable</v>
          </cell>
          <cell r="F922" t="str">
            <v>ACRES</v>
          </cell>
          <cell r="G922" t="str">
            <v>DPCAR</v>
          </cell>
          <cell r="H922">
            <v>162</v>
          </cell>
          <cell r="I922" t="str">
            <v>ARM</v>
          </cell>
          <cell r="J922">
            <v>40633</v>
          </cell>
          <cell r="K922" t="str">
            <v>2011/003</v>
          </cell>
          <cell r="L922" t="str">
            <v>AMORT FONDOS BEIF NORTE</v>
          </cell>
          <cell r="M922" t="str">
            <v>AMORT FONDOS DONADOS</v>
          </cell>
          <cell r="N922">
            <v>3</v>
          </cell>
        </row>
        <row r="923">
          <cell r="B923">
            <v>53301002</v>
          </cell>
          <cell r="C923" t="str">
            <v>Depreciación Fondos Donados Planta 1</v>
          </cell>
          <cell r="D923">
            <v>-418913.15</v>
          </cell>
          <cell r="E923" t="str">
            <v>Gasto No Deducible / Ingreso No Acumulable</v>
          </cell>
          <cell r="F923" t="str">
            <v>ACRES</v>
          </cell>
          <cell r="G923" t="str">
            <v>DPCAR</v>
          </cell>
          <cell r="H923">
            <v>162</v>
          </cell>
          <cell r="I923" t="str">
            <v>ARM</v>
          </cell>
          <cell r="J923">
            <v>40633</v>
          </cell>
          <cell r="K923" t="str">
            <v>2011/003</v>
          </cell>
          <cell r="L923" t="str">
            <v>AMORT FONDOS FINFRA NORTE</v>
          </cell>
          <cell r="M923" t="str">
            <v>AMORT FONDOS DONADOS</v>
          </cell>
          <cell r="N923">
            <v>7</v>
          </cell>
        </row>
        <row r="924">
          <cell r="B924">
            <v>53301002</v>
          </cell>
          <cell r="C924" t="str">
            <v>Depreciación Fondos Donados Planta 1</v>
          </cell>
          <cell r="D924">
            <v>-250056.82</v>
          </cell>
          <cell r="E924" t="str">
            <v>Gasto No Deducible / Ingreso No Acumulable</v>
          </cell>
          <cell r="F924" t="str">
            <v>ACRES</v>
          </cell>
          <cell r="G924" t="str">
            <v>DPCAR</v>
          </cell>
          <cell r="H924">
            <v>174</v>
          </cell>
          <cell r="I924" t="str">
            <v>ARM</v>
          </cell>
          <cell r="J924">
            <v>40663</v>
          </cell>
          <cell r="K924" t="str">
            <v>2011/004</v>
          </cell>
          <cell r="L924" t="str">
            <v>AMORT FONDOS BEIF NORTE</v>
          </cell>
          <cell r="M924" t="str">
            <v>AMORT FONDOS DONADOS</v>
          </cell>
          <cell r="N924">
            <v>3</v>
          </cell>
        </row>
        <row r="925">
          <cell r="B925">
            <v>53301002</v>
          </cell>
          <cell r="C925" t="str">
            <v>Depreciación Fondos Donados Planta 1</v>
          </cell>
          <cell r="D925">
            <v>-418913.15</v>
          </cell>
          <cell r="E925" t="str">
            <v>Gasto No Deducible / Ingreso No Acumulable</v>
          </cell>
          <cell r="F925" t="str">
            <v>ACRES</v>
          </cell>
          <cell r="G925" t="str">
            <v>DPCAR</v>
          </cell>
          <cell r="H925">
            <v>174</v>
          </cell>
          <cell r="I925" t="str">
            <v>ARM</v>
          </cell>
          <cell r="J925">
            <v>40663</v>
          </cell>
          <cell r="K925" t="str">
            <v>2011/004</v>
          </cell>
          <cell r="L925" t="str">
            <v>AMORT FONDOS FINFRA NORTE</v>
          </cell>
          <cell r="M925" t="str">
            <v>AMORT FONDOS DONADOS</v>
          </cell>
          <cell r="N925">
            <v>7</v>
          </cell>
        </row>
        <row r="926">
          <cell r="B926">
            <v>53301002</v>
          </cell>
          <cell r="C926" t="str">
            <v>Depreciación Fondos Donados Planta 1</v>
          </cell>
          <cell r="D926">
            <v>-250056.82</v>
          </cell>
          <cell r="E926" t="str">
            <v>Gasto No Deducible / Ingreso No Acumulable</v>
          </cell>
          <cell r="F926" t="str">
            <v>ACRES</v>
          </cell>
          <cell r="G926" t="str">
            <v>DPCAR</v>
          </cell>
          <cell r="H926">
            <v>187</v>
          </cell>
          <cell r="I926" t="str">
            <v>ARM</v>
          </cell>
          <cell r="J926">
            <v>40694</v>
          </cell>
          <cell r="K926" t="str">
            <v>2011/005</v>
          </cell>
          <cell r="L926" t="str">
            <v>AMORT FONDOS BEIF NORTE</v>
          </cell>
          <cell r="M926" t="str">
            <v>AMORT FONDOS DONADOS</v>
          </cell>
          <cell r="N926">
            <v>3</v>
          </cell>
        </row>
        <row r="927">
          <cell r="B927">
            <v>53301002</v>
          </cell>
          <cell r="C927" t="str">
            <v>Depreciación Fondos Donados Planta 1</v>
          </cell>
          <cell r="D927">
            <v>-418913.15</v>
          </cell>
          <cell r="E927" t="str">
            <v>Gasto No Deducible / Ingreso No Acumulable</v>
          </cell>
          <cell r="F927" t="str">
            <v>ACRES</v>
          </cell>
          <cell r="G927" t="str">
            <v>DPCAR</v>
          </cell>
          <cell r="H927">
            <v>187</v>
          </cell>
          <cell r="I927" t="str">
            <v>ARM</v>
          </cell>
          <cell r="J927">
            <v>40694</v>
          </cell>
          <cell r="K927" t="str">
            <v>2011/005</v>
          </cell>
          <cell r="L927" t="str">
            <v>AMORT FONDOS FINFRA NORTE</v>
          </cell>
          <cell r="M927" t="str">
            <v>AMORT FONDOS DONADOS</v>
          </cell>
          <cell r="N927">
            <v>7</v>
          </cell>
        </row>
        <row r="928">
          <cell r="B928">
            <v>53301002</v>
          </cell>
          <cell r="C928" t="str">
            <v>Depreciación Fondos Donados Planta 1</v>
          </cell>
          <cell r="D928">
            <v>-250056.82</v>
          </cell>
          <cell r="E928" t="str">
            <v>Gasto No Deducible / Ingreso No Acumulable</v>
          </cell>
          <cell r="F928" t="str">
            <v>ACRES</v>
          </cell>
          <cell r="G928" t="str">
            <v>DPCAR</v>
          </cell>
          <cell r="H928">
            <v>200</v>
          </cell>
          <cell r="I928" t="str">
            <v>ARM</v>
          </cell>
          <cell r="J928">
            <v>40724</v>
          </cell>
          <cell r="K928" t="str">
            <v>2011/006</v>
          </cell>
          <cell r="L928" t="str">
            <v>AMORT FONDOS BEIF NORTE</v>
          </cell>
          <cell r="M928" t="str">
            <v>AMORT FONDOS DONADOS</v>
          </cell>
          <cell r="N928">
            <v>3</v>
          </cell>
        </row>
        <row r="929">
          <cell r="B929">
            <v>53301002</v>
          </cell>
          <cell r="C929" t="str">
            <v>Depreciación Fondos Donados Planta 1</v>
          </cell>
          <cell r="D929">
            <v>-418913.15</v>
          </cell>
          <cell r="E929" t="str">
            <v>Gasto No Deducible / Ingreso No Acumulable</v>
          </cell>
          <cell r="F929" t="str">
            <v>ACRES</v>
          </cell>
          <cell r="G929" t="str">
            <v>DPCAR</v>
          </cell>
          <cell r="H929">
            <v>200</v>
          </cell>
          <cell r="I929" t="str">
            <v>ARM</v>
          </cell>
          <cell r="J929">
            <v>40724</v>
          </cell>
          <cell r="K929" t="str">
            <v>2011/006</v>
          </cell>
          <cell r="L929" t="str">
            <v>AMORT FONDOS FINFRA NORTE</v>
          </cell>
          <cell r="M929" t="str">
            <v>AMORT FONDOS DONADOS</v>
          </cell>
          <cell r="N929">
            <v>7</v>
          </cell>
        </row>
        <row r="930">
          <cell r="B930">
            <v>53301002</v>
          </cell>
          <cell r="C930" t="str">
            <v>Depreciación Fondos Donados Planta 1</v>
          </cell>
          <cell r="D930">
            <v>-250056.82</v>
          </cell>
          <cell r="E930" t="str">
            <v>Gasto No Deducible / Ingreso No Acumulable</v>
          </cell>
          <cell r="F930" t="str">
            <v>ACRES</v>
          </cell>
          <cell r="G930" t="str">
            <v>DPCAR</v>
          </cell>
          <cell r="H930">
            <v>213</v>
          </cell>
          <cell r="I930" t="str">
            <v>ARM</v>
          </cell>
          <cell r="J930">
            <v>40755</v>
          </cell>
          <cell r="K930" t="str">
            <v>2011/007</v>
          </cell>
          <cell r="L930" t="str">
            <v>AMORT FONDOS BEIF NORTE</v>
          </cell>
          <cell r="M930" t="str">
            <v>AMORT FONDOS DONADOS</v>
          </cell>
          <cell r="N930">
            <v>3</v>
          </cell>
        </row>
        <row r="931">
          <cell r="B931">
            <v>53301002</v>
          </cell>
          <cell r="C931" t="str">
            <v>Depreciación Fondos Donados Planta 1</v>
          </cell>
          <cell r="D931">
            <v>-418913.15</v>
          </cell>
          <cell r="E931" t="str">
            <v>Gasto No Deducible / Ingreso No Acumulable</v>
          </cell>
          <cell r="F931" t="str">
            <v>ACRES</v>
          </cell>
          <cell r="G931" t="str">
            <v>DPCAR</v>
          </cell>
          <cell r="H931">
            <v>213</v>
          </cell>
          <cell r="I931" t="str">
            <v>ARM</v>
          </cell>
          <cell r="J931">
            <v>40755</v>
          </cell>
          <cell r="K931" t="str">
            <v>2011/007</v>
          </cell>
          <cell r="L931" t="str">
            <v>AMORT FONDOS FINFRA NORTE</v>
          </cell>
          <cell r="M931" t="str">
            <v>AMORT FONDOS DONADOS</v>
          </cell>
          <cell r="N931">
            <v>7</v>
          </cell>
        </row>
        <row r="932">
          <cell r="B932">
            <v>53301002</v>
          </cell>
          <cell r="C932" t="str">
            <v>Depreciación Fondos Donados Planta 1</v>
          </cell>
          <cell r="D932">
            <v>-250056.82</v>
          </cell>
          <cell r="E932" t="str">
            <v>Gasto No Deducible / Ingreso No Acumulable</v>
          </cell>
          <cell r="F932" t="str">
            <v>ACRES</v>
          </cell>
          <cell r="G932" t="str">
            <v>DPCAR</v>
          </cell>
          <cell r="H932">
            <v>225</v>
          </cell>
          <cell r="I932" t="str">
            <v>ARM</v>
          </cell>
          <cell r="J932">
            <v>40786</v>
          </cell>
          <cell r="K932" t="str">
            <v>2011/008</v>
          </cell>
          <cell r="L932" t="str">
            <v>AMORT FONDOS BEIF NORTE</v>
          </cell>
          <cell r="M932" t="str">
            <v>AMORT FONDOS DONADOS</v>
          </cell>
          <cell r="N932">
            <v>3</v>
          </cell>
        </row>
        <row r="933">
          <cell r="B933">
            <v>53301002</v>
          </cell>
          <cell r="C933" t="str">
            <v>Depreciación Fondos Donados Planta 1</v>
          </cell>
          <cell r="D933">
            <v>-418913.15</v>
          </cell>
          <cell r="E933" t="str">
            <v>Gasto No Deducible / Ingreso No Acumulable</v>
          </cell>
          <cell r="F933" t="str">
            <v>ACRES</v>
          </cell>
          <cell r="G933" t="str">
            <v>DPCAR</v>
          </cell>
          <cell r="H933">
            <v>225</v>
          </cell>
          <cell r="I933" t="str">
            <v>ARM</v>
          </cell>
          <cell r="J933">
            <v>40786</v>
          </cell>
          <cell r="K933" t="str">
            <v>2011/008</v>
          </cell>
          <cell r="L933" t="str">
            <v>AMORT FONDOS FINFRA NORTE</v>
          </cell>
          <cell r="M933" t="str">
            <v>AMORT FONDOS DONADOS</v>
          </cell>
          <cell r="N933">
            <v>7</v>
          </cell>
        </row>
        <row r="934">
          <cell r="B934">
            <v>53301002</v>
          </cell>
          <cell r="C934" t="str">
            <v>Depreciación Fondos Donados Planta 1</v>
          </cell>
          <cell r="D934">
            <v>-250056.82</v>
          </cell>
          <cell r="E934" t="str">
            <v>Gasto No Deducible / Ingreso No Acumulable</v>
          </cell>
          <cell r="F934" t="str">
            <v>ACRES</v>
          </cell>
          <cell r="G934" t="str">
            <v>DPCAR</v>
          </cell>
          <cell r="H934">
            <v>237</v>
          </cell>
          <cell r="I934" t="str">
            <v>ARM</v>
          </cell>
          <cell r="J934">
            <v>40816</v>
          </cell>
          <cell r="K934" t="str">
            <v>2011/009</v>
          </cell>
          <cell r="L934" t="str">
            <v>AMORT FONDOS BEIF NORTE</v>
          </cell>
          <cell r="M934" t="str">
            <v>AMORT FONDOS DONADOS</v>
          </cell>
          <cell r="N934">
            <v>3</v>
          </cell>
        </row>
        <row r="935">
          <cell r="B935">
            <v>53301002</v>
          </cell>
          <cell r="C935" t="str">
            <v>Depreciación Fondos Donados Planta 1</v>
          </cell>
          <cell r="D935">
            <v>-418913.15</v>
          </cell>
          <cell r="E935" t="str">
            <v>Gasto No Deducible / Ingreso No Acumulable</v>
          </cell>
          <cell r="F935" t="str">
            <v>ACRES</v>
          </cell>
          <cell r="G935" t="str">
            <v>DPCAR</v>
          </cell>
          <cell r="H935">
            <v>237</v>
          </cell>
          <cell r="I935" t="str">
            <v>ARM</v>
          </cell>
          <cell r="J935">
            <v>40816</v>
          </cell>
          <cell r="K935" t="str">
            <v>2011/009</v>
          </cell>
          <cell r="L935" t="str">
            <v>AMORT FONDOS FINFRA NORTE</v>
          </cell>
          <cell r="M935" t="str">
            <v>AMORT FONDOS DONADOS</v>
          </cell>
          <cell r="N935">
            <v>7</v>
          </cell>
        </row>
        <row r="936">
          <cell r="B936">
            <v>53301002</v>
          </cell>
          <cell r="C936" t="str">
            <v>Depreciación Fondos Donados Planta 1</v>
          </cell>
          <cell r="D936">
            <v>-250056.82</v>
          </cell>
          <cell r="E936" t="str">
            <v>Gasto No Deducible / Ingreso No Acumulable</v>
          </cell>
          <cell r="F936" t="str">
            <v>ACRES</v>
          </cell>
          <cell r="G936" t="str">
            <v>DPCAR</v>
          </cell>
          <cell r="H936">
            <v>278</v>
          </cell>
          <cell r="I936" t="str">
            <v>ARM</v>
          </cell>
          <cell r="J936">
            <v>40847</v>
          </cell>
          <cell r="K936" t="str">
            <v>2011/010</v>
          </cell>
          <cell r="L936" t="str">
            <v>AMORT FONDOS BEIF NORTE</v>
          </cell>
          <cell r="M936" t="str">
            <v>AMORT FONDOS DONADOS</v>
          </cell>
          <cell r="N936">
            <v>3</v>
          </cell>
        </row>
        <row r="937">
          <cell r="B937">
            <v>53301002</v>
          </cell>
          <cell r="C937" t="str">
            <v>Depreciación Fondos Donados Planta 1</v>
          </cell>
          <cell r="D937">
            <v>-418913.15</v>
          </cell>
          <cell r="E937" t="str">
            <v>Gasto No Deducible / Ingreso No Acumulable</v>
          </cell>
          <cell r="F937" t="str">
            <v>ACRES</v>
          </cell>
          <cell r="G937" t="str">
            <v>DPCAR</v>
          </cell>
          <cell r="H937">
            <v>278</v>
          </cell>
          <cell r="I937" t="str">
            <v>ARM</v>
          </cell>
          <cell r="J937">
            <v>40847</v>
          </cell>
          <cell r="K937" t="str">
            <v>2011/010</v>
          </cell>
          <cell r="L937" t="str">
            <v>AMORT FONDOS FINFRA NORTE</v>
          </cell>
          <cell r="M937" t="str">
            <v>AMORT FONDOS DONADOS</v>
          </cell>
          <cell r="N937">
            <v>7</v>
          </cell>
        </row>
        <row r="938">
          <cell r="B938">
            <v>53301002</v>
          </cell>
          <cell r="C938" t="str">
            <v>Depreciación Fondos Donados Planta 1</v>
          </cell>
          <cell r="D938">
            <v>-250056.82</v>
          </cell>
          <cell r="E938" t="str">
            <v>Gasto No Deducible / Ingreso No Acumulable</v>
          </cell>
          <cell r="F938" t="str">
            <v>ACRES</v>
          </cell>
          <cell r="G938" t="str">
            <v>DPCAR</v>
          </cell>
          <cell r="H938">
            <v>338</v>
          </cell>
          <cell r="I938" t="str">
            <v>ARM</v>
          </cell>
          <cell r="J938">
            <v>40877</v>
          </cell>
          <cell r="K938" t="str">
            <v>2011/011</v>
          </cell>
          <cell r="L938" t="str">
            <v>AMORT FONDOS BEIF NORTE</v>
          </cell>
          <cell r="M938" t="str">
            <v>AMORT FONDOS DONADOS</v>
          </cell>
          <cell r="N938">
            <v>3</v>
          </cell>
        </row>
        <row r="939">
          <cell r="B939">
            <v>53301002</v>
          </cell>
          <cell r="C939" t="str">
            <v>Depreciación Fondos Donados Planta 1</v>
          </cell>
          <cell r="D939">
            <v>-418913.15</v>
          </cell>
          <cell r="E939" t="str">
            <v>Gasto No Deducible / Ingreso No Acumulable</v>
          </cell>
          <cell r="F939" t="str">
            <v>ACRES</v>
          </cell>
          <cell r="G939" t="str">
            <v>DPCAR</v>
          </cell>
          <cell r="H939">
            <v>338</v>
          </cell>
          <cell r="I939" t="str">
            <v>ARM</v>
          </cell>
          <cell r="J939">
            <v>40877</v>
          </cell>
          <cell r="K939" t="str">
            <v>2011/011</v>
          </cell>
          <cell r="L939" t="str">
            <v>AMORT FONDOS FINFRA NORTE</v>
          </cell>
          <cell r="M939" t="str">
            <v>AMORT FONDOS DONADOS</v>
          </cell>
          <cell r="N939">
            <v>7</v>
          </cell>
        </row>
        <row r="940">
          <cell r="B940">
            <v>53301002</v>
          </cell>
          <cell r="C940" t="str">
            <v>Depreciación Fondos Donados Planta 1</v>
          </cell>
          <cell r="D940">
            <v>-250056.82</v>
          </cell>
          <cell r="E940" t="str">
            <v>Gasto No Deducible / Ingreso No Acumulable</v>
          </cell>
          <cell r="F940" t="str">
            <v>ACRES</v>
          </cell>
          <cell r="G940" t="str">
            <v>DPCAR</v>
          </cell>
          <cell r="H940">
            <v>410</v>
          </cell>
          <cell r="I940" t="str">
            <v>ARM</v>
          </cell>
          <cell r="J940">
            <v>40908</v>
          </cell>
          <cell r="K940" t="str">
            <v>2011/012</v>
          </cell>
          <cell r="L940" t="str">
            <v>AMORT FONDOS BEIF NORTE</v>
          </cell>
          <cell r="M940" t="str">
            <v>AMORT FONDOS DONADOS</v>
          </cell>
          <cell r="N940">
            <v>3</v>
          </cell>
        </row>
        <row r="941">
          <cell r="B941">
            <v>53301002</v>
          </cell>
          <cell r="C941" t="str">
            <v>Depreciación Fondos Donados Planta 1</v>
          </cell>
          <cell r="D941">
            <v>-418913.15</v>
          </cell>
          <cell r="E941" t="str">
            <v>Gasto No Deducible / Ingreso No Acumulable</v>
          </cell>
          <cell r="F941" t="str">
            <v>ACRES</v>
          </cell>
          <cell r="G941" t="str">
            <v>DPCAR</v>
          </cell>
          <cell r="H941">
            <v>410</v>
          </cell>
          <cell r="I941" t="str">
            <v>ARM</v>
          </cell>
          <cell r="J941">
            <v>40908</v>
          </cell>
          <cell r="K941" t="str">
            <v>2011/012</v>
          </cell>
          <cell r="L941" t="str">
            <v>AMORT FONDOS FINFRA NORTE</v>
          </cell>
          <cell r="M941" t="str">
            <v>AMORT FONDOS DONADOS</v>
          </cell>
          <cell r="N941">
            <v>7</v>
          </cell>
        </row>
        <row r="942">
          <cell r="B942">
            <v>53301003</v>
          </cell>
          <cell r="C942" t="str">
            <v>DESCARGA DEPRECIACION ACUM PT TRAT 1</v>
          </cell>
          <cell r="D942">
            <v>-2334545.09</v>
          </cell>
          <cell r="E942" t="str">
            <v>Gasto No Deducible / Ingreso No Acumulable</v>
          </cell>
          <cell r="F942" t="str">
            <v>ACRES</v>
          </cell>
          <cell r="G942" t="str">
            <v>PRCAR</v>
          </cell>
          <cell r="H942">
            <v>144</v>
          </cell>
          <cell r="I942" t="str">
            <v>ARM</v>
          </cell>
          <cell r="J942">
            <v>40574</v>
          </cell>
          <cell r="K942" t="str">
            <v>2011/001</v>
          </cell>
          <cell r="L942" t="str">
            <v>DESCARGAS IFRIC ENE 11</v>
          </cell>
          <cell r="M942" t="str">
            <v>DESCARGAS IFRIC ENE 11</v>
          </cell>
          <cell r="N942">
            <v>25</v>
          </cell>
        </row>
        <row r="943">
          <cell r="B943">
            <v>53301003</v>
          </cell>
          <cell r="C943" t="str">
            <v>DESCARGA DEPRECIACION ACUM PT TRAT 1</v>
          </cell>
          <cell r="D943">
            <v>-2334545.09</v>
          </cell>
          <cell r="E943" t="str">
            <v>Gasto No Deducible / Ingreso No Acumulable</v>
          </cell>
          <cell r="F943" t="str">
            <v>ACRES</v>
          </cell>
          <cell r="G943" t="str">
            <v>PRCAR</v>
          </cell>
          <cell r="H943">
            <v>153</v>
          </cell>
          <cell r="I943" t="str">
            <v>ARM</v>
          </cell>
          <cell r="J943">
            <v>40598</v>
          </cell>
          <cell r="K943" t="str">
            <v>2011/002</v>
          </cell>
          <cell r="L943" t="str">
            <v>DESCARGAS IFRIC FEB 11</v>
          </cell>
          <cell r="M943" t="str">
            <v>DESCARGAS IFRIC FEB 11</v>
          </cell>
          <cell r="N943">
            <v>27</v>
          </cell>
        </row>
        <row r="944">
          <cell r="B944">
            <v>53301003</v>
          </cell>
          <cell r="C944" t="str">
            <v>DESCARGA DEPRECIACION ACUM PT TRAT 1</v>
          </cell>
          <cell r="D944">
            <v>-2334545.09</v>
          </cell>
          <cell r="E944" t="str">
            <v>Gasto No Deducible / Ingreso No Acumulable</v>
          </cell>
          <cell r="F944" t="str">
            <v>ACRES</v>
          </cell>
          <cell r="G944" t="str">
            <v>PRCAR</v>
          </cell>
          <cell r="H944">
            <v>165</v>
          </cell>
          <cell r="I944" t="str">
            <v>ARM</v>
          </cell>
          <cell r="J944">
            <v>40626</v>
          </cell>
          <cell r="K944" t="str">
            <v>2011/003</v>
          </cell>
          <cell r="L944" t="str">
            <v>DESCARGAS IFRIC MAR 11</v>
          </cell>
          <cell r="M944" t="str">
            <v>DESCARGAS IFRIC MAR 11</v>
          </cell>
          <cell r="N944">
            <v>37</v>
          </cell>
        </row>
        <row r="945">
          <cell r="B945">
            <v>53301003</v>
          </cell>
          <cell r="C945" t="str">
            <v>DESCARGA DEPRECIACION ACUM PT TRAT 1</v>
          </cell>
          <cell r="D945">
            <v>-2334545.09</v>
          </cell>
          <cell r="E945" t="str">
            <v>Gasto No Deducible / Ingreso No Acumulable</v>
          </cell>
          <cell r="F945" t="str">
            <v>ACRES</v>
          </cell>
          <cell r="G945" t="str">
            <v>PRCAR</v>
          </cell>
          <cell r="H945">
            <v>177</v>
          </cell>
          <cell r="I945" t="str">
            <v>ARM</v>
          </cell>
          <cell r="J945">
            <v>40663</v>
          </cell>
          <cell r="K945" t="str">
            <v>2011/004</v>
          </cell>
          <cell r="L945" t="str">
            <v>DESCARGAS IFRIC ABR 11</v>
          </cell>
          <cell r="M945" t="str">
            <v>DESCARGAS IFRIC ABR 11</v>
          </cell>
          <cell r="N945">
            <v>35</v>
          </cell>
        </row>
        <row r="946">
          <cell r="B946">
            <v>53301003</v>
          </cell>
          <cell r="C946" t="str">
            <v>DESCARGA DEPRECIACION ACUM PT TRAT 1</v>
          </cell>
          <cell r="D946">
            <v>-2334545.09</v>
          </cell>
          <cell r="E946" t="str">
            <v>Gasto No Deducible / Ingreso No Acumulable</v>
          </cell>
          <cell r="F946" t="str">
            <v>ACRES</v>
          </cell>
          <cell r="G946" t="str">
            <v>PRCAR</v>
          </cell>
          <cell r="H946">
            <v>190</v>
          </cell>
          <cell r="I946" t="str">
            <v>ARM</v>
          </cell>
          <cell r="J946">
            <v>40694</v>
          </cell>
          <cell r="K946" t="str">
            <v>2011/005</v>
          </cell>
          <cell r="L946" t="str">
            <v>DESCARGAS IFRIC MAY 11</v>
          </cell>
          <cell r="M946" t="str">
            <v>DESCARGAS IFRIC MAY 11</v>
          </cell>
          <cell r="N946">
            <v>28</v>
          </cell>
        </row>
        <row r="947">
          <cell r="B947">
            <v>53301003</v>
          </cell>
          <cell r="C947" t="str">
            <v>DESCARGA DEPRECIACION ACUM PT TRAT 1</v>
          </cell>
          <cell r="D947">
            <v>2334545.09</v>
          </cell>
          <cell r="E947" t="str">
            <v>Gasto No Deducible / Ingreso No Acumulable</v>
          </cell>
          <cell r="F947" t="str">
            <v>ACRES</v>
          </cell>
          <cell r="G947" t="str">
            <v>PRCAR</v>
          </cell>
          <cell r="H947">
            <v>203</v>
          </cell>
          <cell r="I947" t="str">
            <v>ARM</v>
          </cell>
          <cell r="J947">
            <v>40724</v>
          </cell>
          <cell r="K947" t="str">
            <v>2011/006</v>
          </cell>
          <cell r="L947" t="str">
            <v>CANCELA POLIZA 181476</v>
          </cell>
          <cell r="M947" t="str">
            <v>CANCELA POLIZA 181476</v>
          </cell>
          <cell r="N947">
            <v>18</v>
          </cell>
        </row>
        <row r="948">
          <cell r="B948">
            <v>53301003</v>
          </cell>
          <cell r="C948" t="str">
            <v>DESCARGA DEPRECIACION ACUM PT TRAT 1</v>
          </cell>
          <cell r="D948">
            <v>-2334545.09</v>
          </cell>
          <cell r="E948" t="str">
            <v>Gasto No Deducible / Ingreso No Acumulable</v>
          </cell>
          <cell r="F948" t="str">
            <v>ACRES</v>
          </cell>
          <cell r="G948" t="str">
            <v>PRCAR</v>
          </cell>
          <cell r="H948">
            <v>203</v>
          </cell>
          <cell r="I948" t="str">
            <v>ARM</v>
          </cell>
          <cell r="J948">
            <v>40724</v>
          </cell>
          <cell r="K948" t="str">
            <v>2011/006</v>
          </cell>
          <cell r="L948" t="str">
            <v>DESCARGAS IFRIC JUN 11</v>
          </cell>
          <cell r="M948" t="str">
            <v>DESCARGAS IFRIC JUN 11</v>
          </cell>
          <cell r="N948">
            <v>40</v>
          </cell>
        </row>
        <row r="949">
          <cell r="B949">
            <v>53301003</v>
          </cell>
          <cell r="C949" t="str">
            <v>DESCARGA DEPRECIACION ACUM PT TRAT 1</v>
          </cell>
          <cell r="D949">
            <v>-2334545.09</v>
          </cell>
          <cell r="E949" t="str">
            <v>Gasto No Deducible / Ingreso No Acumulable</v>
          </cell>
          <cell r="F949" t="str">
            <v>ACRES</v>
          </cell>
          <cell r="G949" t="str">
            <v>PRCAR</v>
          </cell>
          <cell r="H949">
            <v>203</v>
          </cell>
          <cell r="I949" t="str">
            <v>ARM</v>
          </cell>
          <cell r="J949">
            <v>40724</v>
          </cell>
          <cell r="K949" t="str">
            <v>2011/006</v>
          </cell>
          <cell r="L949" t="str">
            <v>DESCARGAS IFRIC JUN 11</v>
          </cell>
          <cell r="M949" t="str">
            <v>DESCARGAS IFRIC JUN 11</v>
          </cell>
          <cell r="N949">
            <v>47</v>
          </cell>
        </row>
        <row r="950">
          <cell r="B950">
            <v>53301003</v>
          </cell>
          <cell r="C950" t="str">
            <v>DESCARGA DEPRECIACION ACUM PT TRAT 1</v>
          </cell>
          <cell r="D950">
            <v>-2334545.09</v>
          </cell>
          <cell r="E950" t="str">
            <v>Gasto No Deducible / Ingreso No Acumulable</v>
          </cell>
          <cell r="F950" t="str">
            <v>ACRES</v>
          </cell>
          <cell r="G950" t="str">
            <v>PRCAR</v>
          </cell>
          <cell r="H950">
            <v>216</v>
          </cell>
          <cell r="I950" t="str">
            <v>ARM</v>
          </cell>
          <cell r="J950">
            <v>40755</v>
          </cell>
          <cell r="K950" t="str">
            <v>2011/007</v>
          </cell>
          <cell r="L950" t="str">
            <v>DESCARGAS IFRIC JUL 11</v>
          </cell>
          <cell r="M950" t="str">
            <v>DESCARGAS IFRIC JUL 11</v>
          </cell>
          <cell r="N950">
            <v>66</v>
          </cell>
        </row>
        <row r="951">
          <cell r="B951">
            <v>53301003</v>
          </cell>
          <cell r="C951" t="str">
            <v>DESCARGA DEPRECIACION ACUM PT TRAT 1</v>
          </cell>
          <cell r="D951">
            <v>2334545.09</v>
          </cell>
          <cell r="E951" t="str">
            <v>Gasto No Deducible / Ingreso No Acumulable</v>
          </cell>
          <cell r="F951" t="str">
            <v>ACRES</v>
          </cell>
          <cell r="G951" t="str">
            <v>PRCAR</v>
          </cell>
          <cell r="H951">
            <v>228</v>
          </cell>
          <cell r="I951" t="str">
            <v>ARM</v>
          </cell>
          <cell r="J951">
            <v>40786</v>
          </cell>
          <cell r="K951" t="str">
            <v>2011/008</v>
          </cell>
          <cell r="L951" t="str">
            <v>CANCELA POLIZA 186807</v>
          </cell>
          <cell r="M951" t="str">
            <v>CANCELA POLIZA 186807</v>
          </cell>
          <cell r="N951">
            <v>15</v>
          </cell>
        </row>
        <row r="952">
          <cell r="B952">
            <v>53301003</v>
          </cell>
          <cell r="C952" t="str">
            <v>DESCARGA DEPRECIACION ACUM PT TRAT 1</v>
          </cell>
          <cell r="D952">
            <v>-2334545.09</v>
          </cell>
          <cell r="E952" t="str">
            <v>Gasto No Deducible / Ingreso No Acumulable</v>
          </cell>
          <cell r="F952" t="str">
            <v>ACRES</v>
          </cell>
          <cell r="G952" t="str">
            <v>PRCAR</v>
          </cell>
          <cell r="H952">
            <v>228</v>
          </cell>
          <cell r="I952" t="str">
            <v>ARM</v>
          </cell>
          <cell r="J952">
            <v>40786</v>
          </cell>
          <cell r="K952" t="str">
            <v>2011/008</v>
          </cell>
          <cell r="L952" t="str">
            <v>DESCARGAS IFRIC AGO 11</v>
          </cell>
          <cell r="M952" t="str">
            <v>DESCARGAS IFRIC AGO 11</v>
          </cell>
          <cell r="N952">
            <v>47</v>
          </cell>
        </row>
        <row r="953">
          <cell r="B953">
            <v>53301003</v>
          </cell>
          <cell r="C953" t="str">
            <v>DESCARGA DEPRECIACION ACUM PT TRAT 1</v>
          </cell>
          <cell r="D953">
            <v>-2334545.09</v>
          </cell>
          <cell r="E953" t="str">
            <v>Gasto No Deducible / Ingreso No Acumulable</v>
          </cell>
          <cell r="F953" t="str">
            <v>ACRES</v>
          </cell>
          <cell r="G953" t="str">
            <v>PRCAR</v>
          </cell>
          <cell r="H953">
            <v>228</v>
          </cell>
          <cell r="I953" t="str">
            <v>ARM</v>
          </cell>
          <cell r="J953">
            <v>40786</v>
          </cell>
          <cell r="K953" t="str">
            <v>2011/008</v>
          </cell>
          <cell r="L953" t="str">
            <v>DESCARGAS IFRIC AGO 11 OTR</v>
          </cell>
          <cell r="M953" t="str">
            <v>DESCARGAS IFRIC AGO 11 OTR</v>
          </cell>
          <cell r="N953">
            <v>56</v>
          </cell>
        </row>
        <row r="954">
          <cell r="B954">
            <v>53301003</v>
          </cell>
          <cell r="C954" t="str">
            <v>DESCARGA DEPRECIACION ACUM PT TRAT 1</v>
          </cell>
          <cell r="D954">
            <v>-2334545.09</v>
          </cell>
          <cell r="E954" t="str">
            <v>Gasto No Deducible / Ingreso No Acumulable</v>
          </cell>
          <cell r="F954" t="str">
            <v>ACRES</v>
          </cell>
          <cell r="G954" t="str">
            <v>PRCAR</v>
          </cell>
          <cell r="H954">
            <v>240</v>
          </cell>
          <cell r="I954" t="str">
            <v>ARM</v>
          </cell>
          <cell r="J954">
            <v>40816</v>
          </cell>
          <cell r="K954" t="str">
            <v>2011/009</v>
          </cell>
          <cell r="L954" t="str">
            <v>DESCARGAS IFRIC AGO 11 OTR</v>
          </cell>
          <cell r="M954" t="str">
            <v>DESCARGAS IFRIC AGO 11 OTR</v>
          </cell>
          <cell r="N954">
            <v>23</v>
          </cell>
        </row>
        <row r="955">
          <cell r="B955">
            <v>53301003</v>
          </cell>
          <cell r="C955" t="str">
            <v>DESCARGA DEPRECIACION ACUM PT TRAT 1</v>
          </cell>
          <cell r="D955">
            <v>-2334545.09</v>
          </cell>
          <cell r="E955" t="str">
            <v>Gasto No Deducible / Ingreso No Acumulable</v>
          </cell>
          <cell r="F955" t="str">
            <v>ACRES</v>
          </cell>
          <cell r="G955" t="str">
            <v>PRCAR</v>
          </cell>
          <cell r="H955">
            <v>308</v>
          </cell>
          <cell r="I955" t="str">
            <v>ARM</v>
          </cell>
          <cell r="J955">
            <v>40847</v>
          </cell>
          <cell r="K955" t="str">
            <v>2011/010</v>
          </cell>
          <cell r="L955" t="str">
            <v>DESCARGAS IFRIC OCT 11</v>
          </cell>
          <cell r="M955" t="str">
            <v>DESCARGAS IFRIC OCT 11</v>
          </cell>
          <cell r="N955">
            <v>8</v>
          </cell>
        </row>
        <row r="956">
          <cell r="B956">
            <v>53301003</v>
          </cell>
          <cell r="C956" t="str">
            <v>DESCARGA DEPRECIACION ACUM PT TRAT 1</v>
          </cell>
          <cell r="D956">
            <v>2334545.09</v>
          </cell>
          <cell r="E956" t="str">
            <v>Gasto No Deducible / Ingreso No Acumulable</v>
          </cell>
          <cell r="F956" t="str">
            <v>ACRES</v>
          </cell>
          <cell r="G956" t="str">
            <v>PRCAR</v>
          </cell>
          <cell r="H956">
            <v>309</v>
          </cell>
          <cell r="I956" t="str">
            <v>ARM</v>
          </cell>
          <cell r="J956">
            <v>40847</v>
          </cell>
          <cell r="K956" t="str">
            <v>2011/010</v>
          </cell>
          <cell r="L956" t="str">
            <v>CANCELA POLIZA 308</v>
          </cell>
          <cell r="M956" t="str">
            <v>CANCELA POLIZA 308</v>
          </cell>
          <cell r="N956">
            <v>8</v>
          </cell>
        </row>
        <row r="957">
          <cell r="B957">
            <v>53301003</v>
          </cell>
          <cell r="C957" t="str">
            <v>DESCARGA DEPRECIACION ACUM PT TRAT 1</v>
          </cell>
          <cell r="D957">
            <v>-2334545.09</v>
          </cell>
          <cell r="E957" t="str">
            <v>Gasto No Deducible / Ingreso No Acumulable</v>
          </cell>
          <cell r="F957" t="str">
            <v>ACRES</v>
          </cell>
          <cell r="G957" t="str">
            <v>PRCAR</v>
          </cell>
          <cell r="H957">
            <v>310</v>
          </cell>
          <cell r="I957" t="str">
            <v>ARM</v>
          </cell>
          <cell r="J957">
            <v>40847</v>
          </cell>
          <cell r="K957" t="str">
            <v>2011/010</v>
          </cell>
          <cell r="L957" t="str">
            <v>DESCARGAS IFRIC OCT 11</v>
          </cell>
          <cell r="M957" t="str">
            <v>DESCARGAS IFRIC OCT 11</v>
          </cell>
          <cell r="N957">
            <v>8</v>
          </cell>
        </row>
        <row r="958">
          <cell r="B958">
            <v>53301003</v>
          </cell>
          <cell r="C958" t="str">
            <v>DESCARGA DEPRECIACION ACUM PT TRAT 1</v>
          </cell>
          <cell r="D958">
            <v>-2334545.09</v>
          </cell>
          <cell r="E958" t="str">
            <v>Gasto No Deducible / Ingreso No Acumulable</v>
          </cell>
          <cell r="F958" t="str">
            <v>ACRES</v>
          </cell>
          <cell r="G958" t="str">
            <v>PRCAR</v>
          </cell>
          <cell r="H958">
            <v>353</v>
          </cell>
          <cell r="I958" t="str">
            <v>ARM</v>
          </cell>
          <cell r="J958">
            <v>40877</v>
          </cell>
          <cell r="K958" t="str">
            <v>2011/011</v>
          </cell>
          <cell r="L958" t="str">
            <v>DESCARGAS IFRIC NOV 11</v>
          </cell>
          <cell r="M958" t="str">
            <v>DESCARGAS IFRIC NOV 11</v>
          </cell>
          <cell r="N958">
            <v>8</v>
          </cell>
        </row>
        <row r="959">
          <cell r="B959">
            <v>53301003</v>
          </cell>
          <cell r="C959" t="str">
            <v>DESCARGA DEPRECIACION ACUM PT TRAT 1</v>
          </cell>
          <cell r="D959">
            <v>2334545.09</v>
          </cell>
          <cell r="E959" t="str">
            <v>Gasto No Deducible / Ingreso No Acumulable</v>
          </cell>
          <cell r="F959" t="str">
            <v>ACRES</v>
          </cell>
          <cell r="G959" t="str">
            <v>PRCAR</v>
          </cell>
          <cell r="H959">
            <v>360</v>
          </cell>
          <cell r="I959" t="str">
            <v>ARM</v>
          </cell>
          <cell r="J959">
            <v>40877</v>
          </cell>
          <cell r="K959" t="str">
            <v>2011/011</v>
          </cell>
          <cell r="L959" t="str">
            <v>CANC POL 353</v>
          </cell>
          <cell r="M959" t="str">
            <v>CANC POL 353</v>
          </cell>
          <cell r="N959">
            <v>8</v>
          </cell>
        </row>
        <row r="960">
          <cell r="B960">
            <v>53301003</v>
          </cell>
          <cell r="C960" t="str">
            <v>DESCARGA DEPRECIACION ACUM PT TRAT 1</v>
          </cell>
          <cell r="D960">
            <v>-2334545.09</v>
          </cell>
          <cell r="E960" t="str">
            <v>Gasto No Deducible / Ingreso No Acumulable</v>
          </cell>
          <cell r="F960" t="str">
            <v>ACRES</v>
          </cell>
          <cell r="G960" t="str">
            <v>PRCAR</v>
          </cell>
          <cell r="H960">
            <v>361</v>
          </cell>
          <cell r="I960" t="str">
            <v>ARM</v>
          </cell>
          <cell r="J960">
            <v>40877</v>
          </cell>
          <cell r="K960" t="str">
            <v>2011/011</v>
          </cell>
          <cell r="L960" t="str">
            <v>DESCARGAS IFRIC NOV 11 2</v>
          </cell>
          <cell r="M960" t="str">
            <v>DESCARGAS IFRIC NOV 11 2</v>
          </cell>
          <cell r="N960">
            <v>8</v>
          </cell>
        </row>
        <row r="961">
          <cell r="B961">
            <v>53301003</v>
          </cell>
          <cell r="C961" t="str">
            <v>DESCARGA DEPRECIACION ACUM PT TRAT 1</v>
          </cell>
          <cell r="D961">
            <v>-2334545.09</v>
          </cell>
          <cell r="E961" t="str">
            <v>Gasto No Deducible / Ingreso No Acumulable</v>
          </cell>
          <cell r="F961" t="str">
            <v>ACRES</v>
          </cell>
          <cell r="G961" t="str">
            <v>PRCAR</v>
          </cell>
          <cell r="H961">
            <v>431</v>
          </cell>
          <cell r="I961" t="str">
            <v>ARM</v>
          </cell>
          <cell r="J961">
            <v>40908</v>
          </cell>
          <cell r="K961" t="str">
            <v>2011/012</v>
          </cell>
          <cell r="L961" t="str">
            <v>DESCARGAS IFRIC DIC 11 2</v>
          </cell>
          <cell r="M961" t="str">
            <v>DESCARGAS IFRIC DIC 11 2</v>
          </cell>
          <cell r="N961">
            <v>8</v>
          </cell>
        </row>
        <row r="962">
          <cell r="B962">
            <v>53301003</v>
          </cell>
          <cell r="C962" t="str">
            <v>DESCARGA DEPRECIACION ACUM PT TRAT 1</v>
          </cell>
          <cell r="D962">
            <v>2334545.09</v>
          </cell>
          <cell r="E962" t="str">
            <v>Gasto No Deducible / Ingreso No Acumulable</v>
          </cell>
          <cell r="F962" t="str">
            <v>ACRES</v>
          </cell>
          <cell r="G962" t="str">
            <v>PRCAR</v>
          </cell>
          <cell r="H962">
            <v>438</v>
          </cell>
          <cell r="I962" t="str">
            <v>ARM</v>
          </cell>
          <cell r="J962">
            <v>40908</v>
          </cell>
          <cell r="K962" t="str">
            <v>2011/012</v>
          </cell>
          <cell r="L962" t="str">
            <v>CANC POL 431</v>
          </cell>
          <cell r="M962" t="str">
            <v>CANC POL 431</v>
          </cell>
          <cell r="N962">
            <v>8</v>
          </cell>
        </row>
        <row r="963">
          <cell r="B963">
            <v>53301003</v>
          </cell>
          <cell r="C963" t="str">
            <v>DESCARGA DEPRECIACION ACUM PT TRAT 1</v>
          </cell>
          <cell r="D963">
            <v>-2334545.09</v>
          </cell>
          <cell r="E963" t="str">
            <v>Gasto No Deducible / Ingreso No Acumulable</v>
          </cell>
          <cell r="F963" t="str">
            <v>ACRES</v>
          </cell>
          <cell r="G963" t="str">
            <v>PRCAR</v>
          </cell>
          <cell r="H963">
            <v>439</v>
          </cell>
          <cell r="I963" t="str">
            <v>ARM</v>
          </cell>
          <cell r="J963">
            <v>40908</v>
          </cell>
          <cell r="K963" t="str">
            <v>2011/012</v>
          </cell>
          <cell r="L963" t="str">
            <v>DESCARGAS IFRIC DIC 11</v>
          </cell>
          <cell r="M963" t="str">
            <v>DESCARGAS IFRIC DIC 11</v>
          </cell>
          <cell r="N963">
            <v>8</v>
          </cell>
        </row>
        <row r="964">
          <cell r="B964">
            <v>53301004</v>
          </cell>
          <cell r="C964" t="str">
            <v>DESC DEP FONDOS DONADOS PTA T 1</v>
          </cell>
          <cell r="D964">
            <v>1127967.96</v>
          </cell>
          <cell r="E964" t="str">
            <v>Gasto No Deducible / Ingreso No Acumulable</v>
          </cell>
          <cell r="F964" t="str">
            <v>ACRES</v>
          </cell>
          <cell r="G964" t="str">
            <v>PRCAR</v>
          </cell>
          <cell r="H964">
            <v>144</v>
          </cell>
          <cell r="I964" t="str">
            <v>ARM</v>
          </cell>
          <cell r="J964">
            <v>40574</v>
          </cell>
          <cell r="K964" t="str">
            <v>2011/001</v>
          </cell>
          <cell r="L964" t="str">
            <v>DESCARGAS IFRIC ENE 11</v>
          </cell>
          <cell r="M964" t="str">
            <v>DESCARGAS IFRIC ENE 11</v>
          </cell>
          <cell r="N964">
            <v>26</v>
          </cell>
        </row>
        <row r="965">
          <cell r="B965">
            <v>53301004</v>
          </cell>
          <cell r="C965" t="str">
            <v>DESC DEP FONDOS DONADOS PTA T 1</v>
          </cell>
          <cell r="D965">
            <v>1127967.96</v>
          </cell>
          <cell r="E965" t="str">
            <v>Gasto No Deducible / Ingreso No Acumulable</v>
          </cell>
          <cell r="F965" t="str">
            <v>ACRES</v>
          </cell>
          <cell r="G965" t="str">
            <v>PRCAR</v>
          </cell>
          <cell r="H965">
            <v>153</v>
          </cell>
          <cell r="I965" t="str">
            <v>ARM</v>
          </cell>
          <cell r="J965">
            <v>40598</v>
          </cell>
          <cell r="K965" t="str">
            <v>2011/002</v>
          </cell>
          <cell r="L965" t="str">
            <v>DESCARGAS IFRIC FEB 11</v>
          </cell>
          <cell r="M965" t="str">
            <v>DESCARGAS IFRIC FEB 11</v>
          </cell>
          <cell r="N965">
            <v>28</v>
          </cell>
        </row>
        <row r="966">
          <cell r="B966">
            <v>53301004</v>
          </cell>
          <cell r="C966" t="str">
            <v>DESC DEP FONDOS DONADOS PTA T 1</v>
          </cell>
          <cell r="D966">
            <v>1127967.96</v>
          </cell>
          <cell r="E966" t="str">
            <v>Gasto No Deducible / Ingreso No Acumulable</v>
          </cell>
          <cell r="F966" t="str">
            <v>ACRES</v>
          </cell>
          <cell r="G966" t="str">
            <v>PRCAR</v>
          </cell>
          <cell r="H966">
            <v>165</v>
          </cell>
          <cell r="I966" t="str">
            <v>ARM</v>
          </cell>
          <cell r="J966">
            <v>40626</v>
          </cell>
          <cell r="K966" t="str">
            <v>2011/003</v>
          </cell>
          <cell r="L966" t="str">
            <v>DESCARGAS IFRIC MAR 11</v>
          </cell>
          <cell r="M966" t="str">
            <v>DESCARGAS IFRIC MAR 11</v>
          </cell>
          <cell r="N966">
            <v>38</v>
          </cell>
        </row>
        <row r="967">
          <cell r="B967">
            <v>53301004</v>
          </cell>
          <cell r="C967" t="str">
            <v>DESC DEP FONDOS DONADOS PTA T 1</v>
          </cell>
          <cell r="D967">
            <v>1127967.96</v>
          </cell>
          <cell r="E967" t="str">
            <v>Gasto No Deducible / Ingreso No Acumulable</v>
          </cell>
          <cell r="F967" t="str">
            <v>ACRES</v>
          </cell>
          <cell r="G967" t="str">
            <v>PRCAR</v>
          </cell>
          <cell r="H967">
            <v>177</v>
          </cell>
          <cell r="I967" t="str">
            <v>ARM</v>
          </cell>
          <cell r="J967">
            <v>40663</v>
          </cell>
          <cell r="K967" t="str">
            <v>2011/004</v>
          </cell>
          <cell r="L967" t="str">
            <v>DESCARGAS IFRIC ABR 11</v>
          </cell>
          <cell r="M967" t="str">
            <v>DESCARGAS IFRIC ABR 11</v>
          </cell>
          <cell r="N967">
            <v>36</v>
          </cell>
        </row>
        <row r="968">
          <cell r="B968">
            <v>53301004</v>
          </cell>
          <cell r="C968" t="str">
            <v>DESC DEP FONDOS DONADOS PTA T 1</v>
          </cell>
          <cell r="D968">
            <v>1127967.96</v>
          </cell>
          <cell r="E968" t="str">
            <v>Gasto No Deducible / Ingreso No Acumulable</v>
          </cell>
          <cell r="F968" t="str">
            <v>ACRES</v>
          </cell>
          <cell r="G968" t="str">
            <v>PRCAR</v>
          </cell>
          <cell r="H968">
            <v>190</v>
          </cell>
          <cell r="I968" t="str">
            <v>ARM</v>
          </cell>
          <cell r="J968">
            <v>40694</v>
          </cell>
          <cell r="K968" t="str">
            <v>2011/005</v>
          </cell>
          <cell r="L968" t="str">
            <v>DESCARGAS IFRIC MAY 11</v>
          </cell>
          <cell r="M968" t="str">
            <v>DESCARGAS IFRIC MAY 11</v>
          </cell>
          <cell r="N968">
            <v>29</v>
          </cell>
        </row>
        <row r="969">
          <cell r="B969">
            <v>53301004</v>
          </cell>
          <cell r="C969" t="str">
            <v>DESC DEP FONDOS DONADOS PTA T 1</v>
          </cell>
          <cell r="D969">
            <v>-1127967.96</v>
          </cell>
          <cell r="E969" t="str">
            <v>Gasto No Deducible / Ingreso No Acumulable</v>
          </cell>
          <cell r="F969" t="str">
            <v>ACRES</v>
          </cell>
          <cell r="G969" t="str">
            <v>PRCAR</v>
          </cell>
          <cell r="H969">
            <v>203</v>
          </cell>
          <cell r="I969" t="str">
            <v>ARM</v>
          </cell>
          <cell r="J969">
            <v>40724</v>
          </cell>
          <cell r="K969" t="str">
            <v>2011/006</v>
          </cell>
          <cell r="L969" t="str">
            <v>CANCELA POLIZA 181476</v>
          </cell>
          <cell r="M969" t="str">
            <v>CANCELA POLIZA 181476</v>
          </cell>
          <cell r="N969">
            <v>19</v>
          </cell>
        </row>
        <row r="970">
          <cell r="B970">
            <v>53301004</v>
          </cell>
          <cell r="C970" t="str">
            <v>DESC DEP FONDOS DONADOS PTA T 1</v>
          </cell>
          <cell r="D970">
            <v>1127967.96</v>
          </cell>
          <cell r="E970" t="str">
            <v>Gasto No Deducible / Ingreso No Acumulable</v>
          </cell>
          <cell r="F970" t="str">
            <v>ACRES</v>
          </cell>
          <cell r="G970" t="str">
            <v>PRCAR</v>
          </cell>
          <cell r="H970">
            <v>203</v>
          </cell>
          <cell r="I970" t="str">
            <v>ARM</v>
          </cell>
          <cell r="J970">
            <v>40724</v>
          </cell>
          <cell r="K970" t="str">
            <v>2011/006</v>
          </cell>
          <cell r="L970" t="str">
            <v>DESCARGAS IFRIC JUN 11</v>
          </cell>
          <cell r="M970" t="str">
            <v>DESCARGAS IFRIC JUN 11</v>
          </cell>
          <cell r="N970">
            <v>41</v>
          </cell>
        </row>
        <row r="971">
          <cell r="B971">
            <v>53301004</v>
          </cell>
          <cell r="C971" t="str">
            <v>DESC DEP FONDOS DONADOS PTA T 1</v>
          </cell>
          <cell r="D971">
            <v>1127967.96</v>
          </cell>
          <cell r="E971" t="str">
            <v>Gasto No Deducible / Ingreso No Acumulable</v>
          </cell>
          <cell r="F971" t="str">
            <v>ACRES</v>
          </cell>
          <cell r="G971" t="str">
            <v>PRCAR</v>
          </cell>
          <cell r="H971">
            <v>203</v>
          </cell>
          <cell r="I971" t="str">
            <v>ARM</v>
          </cell>
          <cell r="J971">
            <v>40724</v>
          </cell>
          <cell r="K971" t="str">
            <v>2011/006</v>
          </cell>
          <cell r="L971" t="str">
            <v>DESCARGAS IFRIC JUN 11</v>
          </cell>
          <cell r="M971" t="str">
            <v>DESCARGAS IFRIC JUN 11</v>
          </cell>
          <cell r="N971">
            <v>48</v>
          </cell>
        </row>
        <row r="972">
          <cell r="B972">
            <v>53301004</v>
          </cell>
          <cell r="C972" t="str">
            <v>DESC DEP FONDOS DONADOS PTA T 1</v>
          </cell>
          <cell r="D972">
            <v>1127967.96</v>
          </cell>
          <cell r="E972" t="str">
            <v>Gasto No Deducible / Ingreso No Acumulable</v>
          </cell>
          <cell r="F972" t="str">
            <v>ACRES</v>
          </cell>
          <cell r="G972" t="str">
            <v>PRCAR</v>
          </cell>
          <cell r="H972">
            <v>216</v>
          </cell>
          <cell r="I972" t="str">
            <v>ARM</v>
          </cell>
          <cell r="J972">
            <v>40755</v>
          </cell>
          <cell r="K972" t="str">
            <v>2011/007</v>
          </cell>
          <cell r="L972" t="str">
            <v>DESCARGAS IFRIC JUL 11</v>
          </cell>
          <cell r="M972" t="str">
            <v>DESCARGAS IFRIC JUL 11</v>
          </cell>
          <cell r="N972">
            <v>67</v>
          </cell>
        </row>
        <row r="973">
          <cell r="B973">
            <v>53301004</v>
          </cell>
          <cell r="C973" t="str">
            <v>DESC DEP FONDOS DONADOS PTA T 1</v>
          </cell>
          <cell r="D973">
            <v>-1127967.96</v>
          </cell>
          <cell r="E973" t="str">
            <v>Gasto No Deducible / Ingreso No Acumulable</v>
          </cell>
          <cell r="F973" t="str">
            <v>ACRES</v>
          </cell>
          <cell r="G973" t="str">
            <v>PRCAR</v>
          </cell>
          <cell r="H973">
            <v>228</v>
          </cell>
          <cell r="I973" t="str">
            <v>ARM</v>
          </cell>
          <cell r="J973">
            <v>40786</v>
          </cell>
          <cell r="K973" t="str">
            <v>2011/008</v>
          </cell>
          <cell r="L973" t="str">
            <v>CANCELA POLIZA 186807</v>
          </cell>
          <cell r="M973" t="str">
            <v>CANCELA POLIZA 186807</v>
          </cell>
          <cell r="N973">
            <v>16</v>
          </cell>
        </row>
        <row r="974">
          <cell r="B974">
            <v>53301004</v>
          </cell>
          <cell r="C974" t="str">
            <v>DESC DEP FONDOS DONADOS PTA T 1</v>
          </cell>
          <cell r="D974">
            <v>1127967.96</v>
          </cell>
          <cell r="E974" t="str">
            <v>Gasto No Deducible / Ingreso No Acumulable</v>
          </cell>
          <cell r="F974" t="str">
            <v>ACRES</v>
          </cell>
          <cell r="G974" t="str">
            <v>PRCAR</v>
          </cell>
          <cell r="H974">
            <v>228</v>
          </cell>
          <cell r="I974" t="str">
            <v>ARM</v>
          </cell>
          <cell r="J974">
            <v>40786</v>
          </cell>
          <cell r="K974" t="str">
            <v>2011/008</v>
          </cell>
          <cell r="L974" t="str">
            <v>DESCARGAS IFRIC AGO 11</v>
          </cell>
          <cell r="M974" t="str">
            <v>DESCARGAS IFRIC AGO 11</v>
          </cell>
          <cell r="N974">
            <v>48</v>
          </cell>
        </row>
        <row r="975">
          <cell r="B975">
            <v>53301004</v>
          </cell>
          <cell r="C975" t="str">
            <v>DESC DEP FONDOS DONADOS PTA T 1</v>
          </cell>
          <cell r="D975">
            <v>1127967.96</v>
          </cell>
          <cell r="E975" t="str">
            <v>Gasto No Deducible / Ingreso No Acumulable</v>
          </cell>
          <cell r="F975" t="str">
            <v>ACRES</v>
          </cell>
          <cell r="G975" t="str">
            <v>PRCAR</v>
          </cell>
          <cell r="H975">
            <v>228</v>
          </cell>
          <cell r="I975" t="str">
            <v>ARM</v>
          </cell>
          <cell r="J975">
            <v>40786</v>
          </cell>
          <cell r="K975" t="str">
            <v>2011/008</v>
          </cell>
          <cell r="L975" t="str">
            <v>DESCARGAS IFRIC AGO 11 OTR</v>
          </cell>
          <cell r="M975" t="str">
            <v>DESCARGAS IFRIC AGO 11 OTR</v>
          </cell>
          <cell r="N975">
            <v>57</v>
          </cell>
        </row>
        <row r="976">
          <cell r="B976">
            <v>53301004</v>
          </cell>
          <cell r="C976" t="str">
            <v>DESC DEP FONDOS DONADOS PTA T 1</v>
          </cell>
          <cell r="D976">
            <v>1127967.96</v>
          </cell>
          <cell r="E976" t="str">
            <v>Gasto No Deducible / Ingreso No Acumulable</v>
          </cell>
          <cell r="F976" t="str">
            <v>ACRES</v>
          </cell>
          <cell r="G976" t="str">
            <v>PRCAR</v>
          </cell>
          <cell r="H976">
            <v>240</v>
          </cell>
          <cell r="I976" t="str">
            <v>ARM</v>
          </cell>
          <cell r="J976">
            <v>40816</v>
          </cell>
          <cell r="K976" t="str">
            <v>2011/009</v>
          </cell>
          <cell r="L976" t="str">
            <v>DESCARGAS IFRIC AGO 11 OTR</v>
          </cell>
          <cell r="M976" t="str">
            <v>DESCARGAS IFRIC AGO 11 OTR</v>
          </cell>
          <cell r="N976">
            <v>24</v>
          </cell>
        </row>
        <row r="977">
          <cell r="B977">
            <v>53301004</v>
          </cell>
          <cell r="C977" t="str">
            <v>DESC DEP FONDOS DONADOS PTA T 1</v>
          </cell>
          <cell r="D977">
            <v>1127967.96</v>
          </cell>
          <cell r="E977" t="str">
            <v>Gasto No Deducible / Ingreso No Acumulable</v>
          </cell>
          <cell r="F977" t="str">
            <v>ACRES</v>
          </cell>
          <cell r="G977" t="str">
            <v>PRCAR</v>
          </cell>
          <cell r="H977">
            <v>308</v>
          </cell>
          <cell r="I977" t="str">
            <v>ARM</v>
          </cell>
          <cell r="J977">
            <v>40847</v>
          </cell>
          <cell r="K977" t="str">
            <v>2011/010</v>
          </cell>
          <cell r="L977" t="str">
            <v>DESCARGAS IFRIC OCT 11</v>
          </cell>
          <cell r="M977" t="str">
            <v>DESCARGAS IFRIC OCT 11</v>
          </cell>
          <cell r="N977">
            <v>9</v>
          </cell>
        </row>
        <row r="978">
          <cell r="B978">
            <v>53301004</v>
          </cell>
          <cell r="C978" t="str">
            <v>DESC DEP FONDOS DONADOS PTA T 1</v>
          </cell>
          <cell r="D978">
            <v>-1127967.96</v>
          </cell>
          <cell r="E978" t="str">
            <v>Gasto No Deducible / Ingreso No Acumulable</v>
          </cell>
          <cell r="F978" t="str">
            <v>ACRES</v>
          </cell>
          <cell r="G978" t="str">
            <v>PRCAR</v>
          </cell>
          <cell r="H978">
            <v>309</v>
          </cell>
          <cell r="I978" t="str">
            <v>ARM</v>
          </cell>
          <cell r="J978">
            <v>40847</v>
          </cell>
          <cell r="K978" t="str">
            <v>2011/010</v>
          </cell>
          <cell r="L978" t="str">
            <v>CANCELA POLIZA 308</v>
          </cell>
          <cell r="M978" t="str">
            <v>CANCELA POLIZA 308</v>
          </cell>
          <cell r="N978">
            <v>9</v>
          </cell>
        </row>
        <row r="979">
          <cell r="B979">
            <v>53301004</v>
          </cell>
          <cell r="C979" t="str">
            <v>DESC DEP FONDOS DONADOS PTA T 1</v>
          </cell>
          <cell r="D979">
            <v>1127967.96</v>
          </cell>
          <cell r="E979" t="str">
            <v>Gasto No Deducible / Ingreso No Acumulable</v>
          </cell>
          <cell r="F979" t="str">
            <v>ACRES</v>
          </cell>
          <cell r="G979" t="str">
            <v>PRCAR</v>
          </cell>
          <cell r="H979">
            <v>310</v>
          </cell>
          <cell r="I979" t="str">
            <v>ARM</v>
          </cell>
          <cell r="J979">
            <v>40847</v>
          </cell>
          <cell r="K979" t="str">
            <v>2011/010</v>
          </cell>
          <cell r="L979" t="str">
            <v>DESCARGAS IFRIC OCT 11</v>
          </cell>
          <cell r="M979" t="str">
            <v>DESCARGAS IFRIC OCT 11</v>
          </cell>
          <cell r="N979">
            <v>9</v>
          </cell>
        </row>
        <row r="980">
          <cell r="B980">
            <v>53301004</v>
          </cell>
          <cell r="C980" t="str">
            <v>DESC DEP FONDOS DONADOS PTA T 1</v>
          </cell>
          <cell r="D980">
            <v>1127967.96</v>
          </cell>
          <cell r="E980" t="str">
            <v>Gasto No Deducible / Ingreso No Acumulable</v>
          </cell>
          <cell r="F980" t="str">
            <v>ACRES</v>
          </cell>
          <cell r="G980" t="str">
            <v>PRCAR</v>
          </cell>
          <cell r="H980">
            <v>353</v>
          </cell>
          <cell r="I980" t="str">
            <v>ARM</v>
          </cell>
          <cell r="J980">
            <v>40877</v>
          </cell>
          <cell r="K980" t="str">
            <v>2011/011</v>
          </cell>
          <cell r="L980" t="str">
            <v>DESCARGAS IFRIC NOV 11</v>
          </cell>
          <cell r="M980" t="str">
            <v>DESCARGAS IFRIC NOV 11</v>
          </cell>
          <cell r="N980">
            <v>9</v>
          </cell>
        </row>
        <row r="981">
          <cell r="B981">
            <v>53301004</v>
          </cell>
          <cell r="C981" t="str">
            <v>DESC DEP FONDOS DONADOS PTA T 1</v>
          </cell>
          <cell r="D981">
            <v>-1127967.96</v>
          </cell>
          <cell r="E981" t="str">
            <v>Gasto No Deducible / Ingreso No Acumulable</v>
          </cell>
          <cell r="F981" t="str">
            <v>ACRES</v>
          </cell>
          <cell r="G981" t="str">
            <v>PRCAR</v>
          </cell>
          <cell r="H981">
            <v>360</v>
          </cell>
          <cell r="I981" t="str">
            <v>ARM</v>
          </cell>
          <cell r="J981">
            <v>40877</v>
          </cell>
          <cell r="K981" t="str">
            <v>2011/011</v>
          </cell>
          <cell r="L981" t="str">
            <v>CANC POL 353</v>
          </cell>
          <cell r="M981" t="str">
            <v>CANC POL 353</v>
          </cell>
          <cell r="N981">
            <v>9</v>
          </cell>
        </row>
        <row r="982">
          <cell r="B982">
            <v>53301004</v>
          </cell>
          <cell r="C982" t="str">
            <v>DESC DEP FONDOS DONADOS PTA T 1</v>
          </cell>
          <cell r="D982">
            <v>1127967.96</v>
          </cell>
          <cell r="E982" t="str">
            <v>Gasto No Deducible / Ingreso No Acumulable</v>
          </cell>
          <cell r="F982" t="str">
            <v>ACRES</v>
          </cell>
          <cell r="G982" t="str">
            <v>PRCAR</v>
          </cell>
          <cell r="H982">
            <v>361</v>
          </cell>
          <cell r="I982" t="str">
            <v>ARM</v>
          </cell>
          <cell r="J982">
            <v>40877</v>
          </cell>
          <cell r="K982" t="str">
            <v>2011/011</v>
          </cell>
          <cell r="L982" t="str">
            <v>DESCARGAS IFRIC NOV 11 2</v>
          </cell>
          <cell r="M982" t="str">
            <v>DESCARGAS IFRIC NOV 11 2</v>
          </cell>
          <cell r="N982">
            <v>9</v>
          </cell>
        </row>
        <row r="983">
          <cell r="B983">
            <v>53301004</v>
          </cell>
          <cell r="C983" t="str">
            <v>DESC DEP FONDOS DONADOS PTA T 1</v>
          </cell>
          <cell r="D983">
            <v>1127967.96</v>
          </cell>
          <cell r="E983" t="str">
            <v>Gasto No Deducible / Ingreso No Acumulable</v>
          </cell>
          <cell r="F983" t="str">
            <v>ACRES</v>
          </cell>
          <cell r="G983" t="str">
            <v>PRCAR</v>
          </cell>
          <cell r="H983">
            <v>431</v>
          </cell>
          <cell r="I983" t="str">
            <v>ARM</v>
          </cell>
          <cell r="J983">
            <v>40908</v>
          </cell>
          <cell r="K983" t="str">
            <v>2011/012</v>
          </cell>
          <cell r="L983" t="str">
            <v>DESCARGAS IFRIC DIC 11 2</v>
          </cell>
          <cell r="M983" t="str">
            <v>DESCARGAS IFRIC DIC 11 2</v>
          </cell>
          <cell r="N983">
            <v>9</v>
          </cell>
        </row>
        <row r="984">
          <cell r="B984">
            <v>53301004</v>
          </cell>
          <cell r="C984" t="str">
            <v>DESC DEP FONDOS DONADOS PTA T 1</v>
          </cell>
          <cell r="D984">
            <v>-1127967.96</v>
          </cell>
          <cell r="E984" t="str">
            <v>Gasto No Deducible / Ingreso No Acumulable</v>
          </cell>
          <cell r="F984" t="str">
            <v>ACRES</v>
          </cell>
          <cell r="G984" t="str">
            <v>PRCAR</v>
          </cell>
          <cell r="H984">
            <v>438</v>
          </cell>
          <cell r="I984" t="str">
            <v>ARM</v>
          </cell>
          <cell r="J984">
            <v>40908</v>
          </cell>
          <cell r="K984" t="str">
            <v>2011/012</v>
          </cell>
          <cell r="L984" t="str">
            <v>CANC POL 431</v>
          </cell>
          <cell r="M984" t="str">
            <v>CANC POL 431</v>
          </cell>
          <cell r="N984">
            <v>9</v>
          </cell>
        </row>
        <row r="985">
          <cell r="B985">
            <v>53301004</v>
          </cell>
          <cell r="C985" t="str">
            <v>DESC DEP FONDOS DONADOS PTA T 1</v>
          </cell>
          <cell r="D985">
            <v>1127967.96</v>
          </cell>
          <cell r="E985" t="str">
            <v>Gasto No Deducible / Ingreso No Acumulable</v>
          </cell>
          <cell r="F985" t="str">
            <v>ACRES</v>
          </cell>
          <cell r="G985" t="str">
            <v>PRCAR</v>
          </cell>
          <cell r="H985">
            <v>439</v>
          </cell>
          <cell r="I985" t="str">
            <v>ARM</v>
          </cell>
          <cell r="J985">
            <v>40908</v>
          </cell>
          <cell r="K985" t="str">
            <v>2011/012</v>
          </cell>
          <cell r="L985" t="str">
            <v>DESCARGAS IFRIC DIC 11</v>
          </cell>
          <cell r="M985" t="str">
            <v>DESCARGAS IFRIC DIC 11</v>
          </cell>
          <cell r="N985">
            <v>9</v>
          </cell>
        </row>
        <row r="986">
          <cell r="B986" t="str">
            <v>Subtotal</v>
          </cell>
          <cell r="D986">
            <v>-7307106.1899999948</v>
          </cell>
        </row>
        <row r="987">
          <cell r="B987">
            <v>53302</v>
          </cell>
          <cell r="C987" t="str">
            <v>DEPRECIACION PLANTA DE TRATAMIENTO 2</v>
          </cell>
          <cell r="D987" t="str">
            <v/>
          </cell>
          <cell r="E987" t="str">
            <v/>
          </cell>
        </row>
        <row r="988">
          <cell r="B988">
            <v>53302001</v>
          </cell>
          <cell r="C988" t="str">
            <v>Depreciación Planta de Tratamiento 2</v>
          </cell>
          <cell r="D988">
            <v>759009.37</v>
          </cell>
          <cell r="E988" t="str">
            <v>Gasto No Deducible / Ingreso No Acumulable</v>
          </cell>
          <cell r="F988" t="str">
            <v>ACRES</v>
          </cell>
          <cell r="G988" t="str">
            <v>SYSTM</v>
          </cell>
          <cell r="H988">
            <v>132</v>
          </cell>
          <cell r="I988" t="str">
            <v>DPRCN</v>
          </cell>
          <cell r="J988">
            <v>40574</v>
          </cell>
          <cell r="K988" t="str">
            <v>2011/001</v>
          </cell>
          <cell r="L988" t="str">
            <v>Amortización</v>
          </cell>
          <cell r="M988" t="str">
            <v/>
          </cell>
          <cell r="N988">
            <v>4</v>
          </cell>
        </row>
        <row r="989">
          <cell r="B989">
            <v>53302001</v>
          </cell>
          <cell r="C989" t="str">
            <v>Depreciación Planta de Tratamiento 2</v>
          </cell>
          <cell r="D989">
            <v>38556.92</v>
          </cell>
          <cell r="E989" t="str">
            <v>Gasto No Deducible / Ingreso No Acumulable</v>
          </cell>
          <cell r="F989" t="str">
            <v>ACRES</v>
          </cell>
          <cell r="G989" t="str">
            <v>DPCAR</v>
          </cell>
          <cell r="H989">
            <v>146</v>
          </cell>
          <cell r="I989" t="str">
            <v>ARM</v>
          </cell>
          <cell r="J989">
            <v>40574</v>
          </cell>
          <cell r="K989" t="str">
            <v>2011/001</v>
          </cell>
          <cell r="L989" t="str">
            <v>COMPL DEP PTAR 2 ENE 11</v>
          </cell>
          <cell r="M989" t="str">
            <v>COMPL DEP PTAR 2 ENE 11</v>
          </cell>
          <cell r="N989">
            <v>2</v>
          </cell>
        </row>
        <row r="990">
          <cell r="B990">
            <v>53302001</v>
          </cell>
          <cell r="C990" t="str">
            <v>Depreciación Planta de Tratamiento 2</v>
          </cell>
          <cell r="D990">
            <v>758020.64</v>
          </cell>
          <cell r="E990" t="str">
            <v>Gasto No Deducible / Ingreso No Acumulable</v>
          </cell>
          <cell r="F990" t="str">
            <v>ACRES</v>
          </cell>
          <cell r="G990" t="str">
            <v>SYSTM</v>
          </cell>
          <cell r="H990">
            <v>157</v>
          </cell>
          <cell r="I990" t="str">
            <v>DPRCN</v>
          </cell>
          <cell r="J990">
            <v>40602</v>
          </cell>
          <cell r="K990" t="str">
            <v>2011/002</v>
          </cell>
          <cell r="L990" t="str">
            <v>Amortización</v>
          </cell>
          <cell r="M990" t="str">
            <v/>
          </cell>
          <cell r="N990">
            <v>4</v>
          </cell>
        </row>
        <row r="991">
          <cell r="B991">
            <v>53302001</v>
          </cell>
          <cell r="C991" t="str">
            <v>Depreciación Planta de Tratamiento 2</v>
          </cell>
          <cell r="D991">
            <v>39545.64</v>
          </cell>
          <cell r="E991" t="str">
            <v>Gasto No Deducible / Ingreso No Acumulable</v>
          </cell>
          <cell r="F991" t="str">
            <v>ACRES</v>
          </cell>
          <cell r="G991" t="str">
            <v>DPCAR</v>
          </cell>
          <cell r="H991">
            <v>158</v>
          </cell>
          <cell r="I991" t="str">
            <v>ARM</v>
          </cell>
          <cell r="J991">
            <v>40602</v>
          </cell>
          <cell r="K991" t="str">
            <v>2011/002</v>
          </cell>
          <cell r="L991" t="str">
            <v>COMPL DEP PTA 2 FEB 11</v>
          </cell>
          <cell r="M991" t="str">
            <v>COMPL DEP PTA 2 FEB 11</v>
          </cell>
          <cell r="N991">
            <v>2</v>
          </cell>
        </row>
        <row r="992">
          <cell r="B992">
            <v>53302001</v>
          </cell>
          <cell r="C992" t="str">
            <v>Depreciación Planta de Tratamiento 2</v>
          </cell>
          <cell r="D992">
            <v>757031.93</v>
          </cell>
          <cell r="E992" t="str">
            <v>Gasto No Deducible / Ingreso No Acumulable</v>
          </cell>
          <cell r="F992" t="str">
            <v>ACRES</v>
          </cell>
          <cell r="G992" t="str">
            <v>SYSTM</v>
          </cell>
          <cell r="H992">
            <v>169</v>
          </cell>
          <cell r="I992" t="str">
            <v>DPRCN</v>
          </cell>
          <cell r="J992">
            <v>40633</v>
          </cell>
          <cell r="K992" t="str">
            <v>2011/003</v>
          </cell>
          <cell r="L992" t="str">
            <v>Amortización</v>
          </cell>
          <cell r="M992" t="str">
            <v/>
          </cell>
          <cell r="N992">
            <v>4</v>
          </cell>
        </row>
        <row r="993">
          <cell r="B993">
            <v>53302001</v>
          </cell>
          <cell r="C993" t="str">
            <v>Depreciación Planta de Tratamiento 2</v>
          </cell>
          <cell r="D993">
            <v>40534.35</v>
          </cell>
          <cell r="E993" t="str">
            <v>Gasto No Deducible / Ingreso No Acumulable</v>
          </cell>
          <cell r="F993" t="str">
            <v>ACRES</v>
          </cell>
          <cell r="G993" t="str">
            <v>DPCAR</v>
          </cell>
          <cell r="H993">
            <v>170</v>
          </cell>
          <cell r="I993" t="str">
            <v>ARM</v>
          </cell>
          <cell r="J993">
            <v>40633</v>
          </cell>
          <cell r="K993" t="str">
            <v>2011/003</v>
          </cell>
          <cell r="L993" t="str">
            <v>COMPL DEP PTA 2 MAR 11</v>
          </cell>
          <cell r="M993" t="str">
            <v>COMPL DEP PTA 2 MAR 11</v>
          </cell>
          <cell r="N993">
            <v>2</v>
          </cell>
        </row>
        <row r="994">
          <cell r="B994">
            <v>53302001</v>
          </cell>
          <cell r="C994" t="str">
            <v>Depreciación Planta de Tratamiento 2</v>
          </cell>
          <cell r="D994">
            <v>756043.21</v>
          </cell>
          <cell r="E994" t="str">
            <v>Gasto No Deducible / Ingreso No Acumulable</v>
          </cell>
          <cell r="F994" t="str">
            <v>ACRES</v>
          </cell>
          <cell r="G994" t="str">
            <v>SYSTM</v>
          </cell>
          <cell r="H994">
            <v>181</v>
          </cell>
          <cell r="I994" t="str">
            <v>DPRCN</v>
          </cell>
          <cell r="J994">
            <v>40663</v>
          </cell>
          <cell r="K994" t="str">
            <v>2011/004</v>
          </cell>
          <cell r="L994" t="str">
            <v>Amortización</v>
          </cell>
          <cell r="M994" t="str">
            <v/>
          </cell>
          <cell r="N994">
            <v>4</v>
          </cell>
        </row>
        <row r="995">
          <cell r="B995">
            <v>53302001</v>
          </cell>
          <cell r="C995" t="str">
            <v>Depreciación Planta de Tratamiento 2</v>
          </cell>
          <cell r="D995">
            <v>41523.07</v>
          </cell>
          <cell r="E995" t="str">
            <v>Gasto No Deducible / Ingreso No Acumulable</v>
          </cell>
          <cell r="F995" t="str">
            <v>ACRES</v>
          </cell>
          <cell r="G995" t="str">
            <v>DPCAR</v>
          </cell>
          <cell r="H995">
            <v>182</v>
          </cell>
          <cell r="I995" t="str">
            <v>ARM</v>
          </cell>
          <cell r="J995">
            <v>40663</v>
          </cell>
          <cell r="K995" t="str">
            <v>2011/004</v>
          </cell>
          <cell r="L995" t="str">
            <v>COMPL DEP PTA 2 ABR 11</v>
          </cell>
          <cell r="M995" t="str">
            <v>COMPL DEP PTA 2 ABR 11</v>
          </cell>
          <cell r="N995">
            <v>2</v>
          </cell>
        </row>
        <row r="996">
          <cell r="B996">
            <v>53302001</v>
          </cell>
          <cell r="C996" t="str">
            <v>Depreciación Planta de Tratamiento 2</v>
          </cell>
          <cell r="D996">
            <v>755054.5</v>
          </cell>
          <cell r="E996" t="str">
            <v>Gasto No Deducible / Ingreso No Acumulable</v>
          </cell>
          <cell r="F996" t="str">
            <v>ACRES</v>
          </cell>
          <cell r="G996" t="str">
            <v>SYSTM</v>
          </cell>
          <cell r="H996">
            <v>194</v>
          </cell>
          <cell r="I996" t="str">
            <v>DPRCN</v>
          </cell>
          <cell r="J996">
            <v>40694</v>
          </cell>
          <cell r="K996" t="str">
            <v>2011/005</v>
          </cell>
          <cell r="L996" t="str">
            <v>Amortización</v>
          </cell>
          <cell r="M996" t="str">
            <v/>
          </cell>
          <cell r="N996">
            <v>4</v>
          </cell>
        </row>
        <row r="997">
          <cell r="B997">
            <v>53302001</v>
          </cell>
          <cell r="C997" t="str">
            <v>Depreciación Planta de Tratamiento 2</v>
          </cell>
          <cell r="D997">
            <v>42511.78</v>
          </cell>
          <cell r="E997" t="str">
            <v>Gasto No Deducible / Ingreso No Acumulable</v>
          </cell>
          <cell r="F997" t="str">
            <v>ACRES</v>
          </cell>
          <cell r="G997" t="str">
            <v>DPCAR</v>
          </cell>
          <cell r="H997">
            <v>195</v>
          </cell>
          <cell r="I997" t="str">
            <v>ARM</v>
          </cell>
          <cell r="J997">
            <v>40694</v>
          </cell>
          <cell r="K997" t="str">
            <v>2011/005</v>
          </cell>
          <cell r="L997" t="str">
            <v>COMPL DEP PTA 2 MAY 11</v>
          </cell>
          <cell r="M997" t="str">
            <v>COMPL DEP PTA 2 MAY 11</v>
          </cell>
          <cell r="N997">
            <v>2</v>
          </cell>
        </row>
        <row r="998">
          <cell r="B998">
            <v>53302001</v>
          </cell>
          <cell r="C998" t="str">
            <v>Depreciación Planta de Tratamiento 2</v>
          </cell>
          <cell r="D998">
            <v>754065.78</v>
          </cell>
          <cell r="E998" t="str">
            <v>Gasto No Deducible / Ingreso No Acumulable</v>
          </cell>
          <cell r="F998" t="str">
            <v>ACRES</v>
          </cell>
          <cell r="G998" t="str">
            <v>SYSTM</v>
          </cell>
          <cell r="H998">
            <v>207</v>
          </cell>
          <cell r="I998" t="str">
            <v>DPRCN</v>
          </cell>
          <cell r="J998">
            <v>40724</v>
          </cell>
          <cell r="K998" t="str">
            <v>2011/006</v>
          </cell>
          <cell r="L998" t="str">
            <v>Amortización</v>
          </cell>
          <cell r="M998" t="str">
            <v/>
          </cell>
          <cell r="N998">
            <v>4</v>
          </cell>
        </row>
        <row r="999">
          <cell r="B999">
            <v>53302001</v>
          </cell>
          <cell r="C999" t="str">
            <v>Depreciación Planta de Tratamiento 2</v>
          </cell>
          <cell r="D999">
            <v>43500.5</v>
          </cell>
          <cell r="E999" t="str">
            <v>Gasto No Deducible / Ingreso No Acumulable</v>
          </cell>
          <cell r="F999" t="str">
            <v>ACRES</v>
          </cell>
          <cell r="G999" t="str">
            <v>DPCAR</v>
          </cell>
          <cell r="H999">
            <v>208</v>
          </cell>
          <cell r="I999" t="str">
            <v>ARM</v>
          </cell>
          <cell r="J999">
            <v>40724</v>
          </cell>
          <cell r="K999" t="str">
            <v>2011/006</v>
          </cell>
          <cell r="L999" t="str">
            <v>COMPL DEP PTA 2 JUN 11</v>
          </cell>
          <cell r="M999" t="str">
            <v>COMPL DEP PTA JUN 11</v>
          </cell>
          <cell r="N999">
            <v>2</v>
          </cell>
        </row>
        <row r="1000">
          <cell r="B1000">
            <v>53302001</v>
          </cell>
          <cell r="C1000" t="str">
            <v>Depreciación Planta de Tratamiento 2</v>
          </cell>
          <cell r="D1000">
            <v>753077.06</v>
          </cell>
          <cell r="E1000" t="str">
            <v>Gasto No Deducible / Ingreso No Acumulable</v>
          </cell>
          <cell r="F1000" t="str">
            <v>ACRES</v>
          </cell>
          <cell r="G1000" t="str">
            <v>SYSTM</v>
          </cell>
          <cell r="H1000">
            <v>220</v>
          </cell>
          <cell r="I1000" t="str">
            <v>DPRCN</v>
          </cell>
          <cell r="J1000">
            <v>40755</v>
          </cell>
          <cell r="K1000" t="str">
            <v>2011/007</v>
          </cell>
          <cell r="L1000" t="str">
            <v>Amortización</v>
          </cell>
          <cell r="M1000" t="str">
            <v/>
          </cell>
          <cell r="N1000">
            <v>4</v>
          </cell>
        </row>
        <row r="1001">
          <cell r="B1001">
            <v>53302001</v>
          </cell>
          <cell r="C1001" t="str">
            <v>Depreciación Planta de Tratamiento 2</v>
          </cell>
          <cell r="D1001">
            <v>44489.22</v>
          </cell>
          <cell r="E1001" t="str">
            <v>Gasto No Deducible / Ingreso No Acumulable</v>
          </cell>
          <cell r="F1001" t="str">
            <v>ACRES</v>
          </cell>
          <cell r="G1001" t="str">
            <v>DPCAR</v>
          </cell>
          <cell r="H1001">
            <v>221</v>
          </cell>
          <cell r="I1001" t="str">
            <v>ARM</v>
          </cell>
          <cell r="J1001">
            <v>40755</v>
          </cell>
          <cell r="K1001" t="str">
            <v>2011/007</v>
          </cell>
          <cell r="L1001" t="str">
            <v>COMPL DEP PTA 2 JUL 11</v>
          </cell>
          <cell r="M1001" t="str">
            <v>COMPL DEP PTA 2 JUL 11</v>
          </cell>
          <cell r="N1001">
            <v>2</v>
          </cell>
        </row>
        <row r="1002">
          <cell r="B1002">
            <v>53302001</v>
          </cell>
          <cell r="C1002" t="str">
            <v>Depreciación Planta de Tratamiento 2</v>
          </cell>
          <cell r="D1002">
            <v>752088.35</v>
          </cell>
          <cell r="E1002" t="str">
            <v>Gasto No Deducible / Ingreso No Acumulable</v>
          </cell>
          <cell r="F1002" t="str">
            <v>ACRES</v>
          </cell>
          <cell r="G1002" t="str">
            <v>SYSTM</v>
          </cell>
          <cell r="H1002">
            <v>232</v>
          </cell>
          <cell r="I1002" t="str">
            <v>DPRCN</v>
          </cell>
          <cell r="J1002">
            <v>40786</v>
          </cell>
          <cell r="K1002" t="str">
            <v>2011/008</v>
          </cell>
          <cell r="L1002" t="str">
            <v>Amortización</v>
          </cell>
          <cell r="M1002" t="str">
            <v/>
          </cell>
          <cell r="N1002">
            <v>4</v>
          </cell>
        </row>
        <row r="1003">
          <cell r="B1003">
            <v>53302001</v>
          </cell>
          <cell r="C1003" t="str">
            <v>Depreciación Planta de Tratamiento 2</v>
          </cell>
          <cell r="D1003">
            <v>45477.93</v>
          </cell>
          <cell r="E1003" t="str">
            <v>Gasto No Deducible / Ingreso No Acumulable</v>
          </cell>
          <cell r="F1003" t="str">
            <v>ACRES</v>
          </cell>
          <cell r="G1003" t="str">
            <v>DPCAR</v>
          </cell>
          <cell r="H1003">
            <v>233</v>
          </cell>
          <cell r="I1003" t="str">
            <v>ARM</v>
          </cell>
          <cell r="J1003">
            <v>40786</v>
          </cell>
          <cell r="K1003" t="str">
            <v>2011/008</v>
          </cell>
          <cell r="L1003" t="str">
            <v>COMPL DEP PTA 2 AGO 11</v>
          </cell>
          <cell r="M1003" t="str">
            <v>COMPL DEP PTA 2 AGO 11</v>
          </cell>
          <cell r="N1003">
            <v>2</v>
          </cell>
        </row>
        <row r="1004">
          <cell r="B1004">
            <v>53302001</v>
          </cell>
          <cell r="C1004" t="str">
            <v>Depreciación Planta de Tratamiento 2</v>
          </cell>
          <cell r="D1004">
            <v>751099.63</v>
          </cell>
          <cell r="E1004" t="str">
            <v>Gasto No Deducible / Ingreso No Acumulable</v>
          </cell>
          <cell r="F1004" t="str">
            <v>ACRES</v>
          </cell>
          <cell r="G1004" t="str">
            <v>SYSTM</v>
          </cell>
          <cell r="H1004">
            <v>242</v>
          </cell>
          <cell r="I1004" t="str">
            <v>DPRCN</v>
          </cell>
          <cell r="J1004">
            <v>40816</v>
          </cell>
          <cell r="K1004" t="str">
            <v>2011/009</v>
          </cell>
          <cell r="L1004" t="str">
            <v>Amortización</v>
          </cell>
          <cell r="M1004" t="str">
            <v/>
          </cell>
          <cell r="N1004">
            <v>4</v>
          </cell>
        </row>
        <row r="1005">
          <cell r="B1005">
            <v>53302001</v>
          </cell>
          <cell r="C1005" t="str">
            <v>Depreciación Planta de Tratamiento 2</v>
          </cell>
          <cell r="D1005">
            <v>46466.65</v>
          </cell>
          <cell r="E1005" t="str">
            <v>Gasto No Deducible / Ingreso No Acumulable</v>
          </cell>
          <cell r="F1005" t="str">
            <v>ACRES</v>
          </cell>
          <cell r="G1005" t="str">
            <v>DPCAR</v>
          </cell>
          <cell r="H1005">
            <v>243</v>
          </cell>
          <cell r="I1005" t="str">
            <v>ARM</v>
          </cell>
          <cell r="J1005">
            <v>40816</v>
          </cell>
          <cell r="K1005" t="str">
            <v>2011/009</v>
          </cell>
          <cell r="L1005" t="str">
            <v>COMPL DEP PTA 2 SEP 11</v>
          </cell>
          <cell r="M1005" t="str">
            <v>COMPL DEP PTA 2 SEP 11</v>
          </cell>
          <cell r="N1005">
            <v>2</v>
          </cell>
        </row>
        <row r="1006">
          <cell r="B1006">
            <v>53302001</v>
          </cell>
          <cell r="C1006" t="str">
            <v>Depreciación Planta de Tratamiento 2</v>
          </cell>
          <cell r="D1006">
            <v>750110.92</v>
          </cell>
          <cell r="E1006" t="str">
            <v>Gasto No Deducible / Ingreso No Acumulable</v>
          </cell>
          <cell r="F1006" t="str">
            <v>ACRES</v>
          </cell>
          <cell r="G1006" t="str">
            <v>SYSTM</v>
          </cell>
          <cell r="H1006">
            <v>304</v>
          </cell>
          <cell r="I1006" t="str">
            <v>DPRCN</v>
          </cell>
          <cell r="J1006">
            <v>40847</v>
          </cell>
          <cell r="K1006" t="str">
            <v>2011/010</v>
          </cell>
          <cell r="L1006" t="str">
            <v>Amortización</v>
          </cell>
          <cell r="M1006" t="str">
            <v/>
          </cell>
          <cell r="N1006">
            <v>4</v>
          </cell>
        </row>
        <row r="1007">
          <cell r="B1007">
            <v>53302001</v>
          </cell>
          <cell r="C1007" t="str">
            <v>Depreciación Planta de Tratamiento 2</v>
          </cell>
          <cell r="D1007">
            <v>47455.360000000001</v>
          </cell>
          <cell r="E1007" t="str">
            <v>Gasto No Deducible / Ingreso No Acumulable</v>
          </cell>
          <cell r="F1007" t="str">
            <v>ACRES</v>
          </cell>
          <cell r="G1007" t="str">
            <v>DPCAR</v>
          </cell>
          <cell r="H1007">
            <v>305</v>
          </cell>
          <cell r="I1007" t="str">
            <v>ARM</v>
          </cell>
          <cell r="J1007">
            <v>40847</v>
          </cell>
          <cell r="K1007" t="str">
            <v>2011/010</v>
          </cell>
          <cell r="L1007" t="str">
            <v>COMPLEMENTO DEPRECIACION OCT 11</v>
          </cell>
          <cell r="M1007" t="str">
            <v>COMPL DEP OCT 11</v>
          </cell>
          <cell r="N1007">
            <v>2</v>
          </cell>
        </row>
        <row r="1008">
          <cell r="B1008">
            <v>53302001</v>
          </cell>
          <cell r="C1008" t="str">
            <v>Depreciación Planta de Tratamiento 2</v>
          </cell>
          <cell r="D1008">
            <v>749122.2</v>
          </cell>
          <cell r="E1008" t="str">
            <v>Gasto No Deducible / Ingreso No Acumulable</v>
          </cell>
          <cell r="F1008" t="str">
            <v>ACRES</v>
          </cell>
          <cell r="G1008" t="str">
            <v>SYSTM</v>
          </cell>
          <cell r="H1008">
            <v>340</v>
          </cell>
          <cell r="I1008" t="str">
            <v>DPRCN</v>
          </cell>
          <cell r="J1008">
            <v>40871</v>
          </cell>
          <cell r="K1008" t="str">
            <v>2011/011</v>
          </cell>
          <cell r="L1008" t="str">
            <v>Amortización</v>
          </cell>
          <cell r="M1008" t="str">
            <v/>
          </cell>
          <cell r="N1008">
            <v>4</v>
          </cell>
        </row>
        <row r="1009">
          <cell r="B1009">
            <v>53302001</v>
          </cell>
          <cell r="C1009" t="str">
            <v>Depreciación Planta de Tratamiento 2</v>
          </cell>
          <cell r="D1009">
            <v>48444.08</v>
          </cell>
          <cell r="E1009" t="str">
            <v>Gasto No Deducible / Ingreso No Acumulable</v>
          </cell>
          <cell r="F1009" t="str">
            <v>ACRES</v>
          </cell>
          <cell r="G1009" t="str">
            <v>DPCAR</v>
          </cell>
          <cell r="H1009">
            <v>341</v>
          </cell>
          <cell r="I1009" t="str">
            <v>ARM</v>
          </cell>
          <cell r="J1009">
            <v>40877</v>
          </cell>
          <cell r="K1009" t="str">
            <v>2011/011</v>
          </cell>
          <cell r="L1009" t="str">
            <v>Depreciaciones y Amortizaciones CARJ</v>
          </cell>
          <cell r="M1009" t="str">
            <v>COMPL DEP NOV 11 PTA 2</v>
          </cell>
          <cell r="N1009">
            <v>2</v>
          </cell>
        </row>
        <row r="1010">
          <cell r="B1010">
            <v>53302001</v>
          </cell>
          <cell r="C1010" t="str">
            <v>Depreciación Planta de Tratamiento 2</v>
          </cell>
          <cell r="D1010">
            <v>748133.49</v>
          </cell>
          <cell r="E1010" t="str">
            <v>Gasto No Deducible / Ingreso No Acumulable</v>
          </cell>
          <cell r="F1010" t="str">
            <v>ACRES</v>
          </cell>
          <cell r="G1010" t="str">
            <v>SYSTM</v>
          </cell>
          <cell r="H1010">
            <v>412</v>
          </cell>
          <cell r="I1010" t="str">
            <v>DPRCN</v>
          </cell>
          <cell r="J1010">
            <v>40898</v>
          </cell>
          <cell r="K1010" t="str">
            <v>2011/012</v>
          </cell>
          <cell r="L1010" t="str">
            <v>Amortización</v>
          </cell>
          <cell r="M1010" t="str">
            <v/>
          </cell>
          <cell r="N1010">
            <v>4</v>
          </cell>
        </row>
        <row r="1011">
          <cell r="B1011">
            <v>53302001</v>
          </cell>
          <cell r="C1011" t="str">
            <v>Depreciación Planta de Tratamiento 2</v>
          </cell>
          <cell r="D1011">
            <v>49432.79</v>
          </cell>
          <cell r="E1011" t="str">
            <v>Gasto No Deducible / Ingreso No Acumulable</v>
          </cell>
          <cell r="F1011" t="str">
            <v>ACRES</v>
          </cell>
          <cell r="G1011" t="str">
            <v>DPCAR</v>
          </cell>
          <cell r="H1011">
            <v>413</v>
          </cell>
          <cell r="I1011" t="str">
            <v>ARM</v>
          </cell>
          <cell r="J1011">
            <v>40908</v>
          </cell>
          <cell r="K1011" t="str">
            <v>2011/012</v>
          </cell>
          <cell r="L1011" t="str">
            <v>COMPL DEP PTAR 2 DIC 11</v>
          </cell>
          <cell r="M1011" t="str">
            <v>COMPL DEP PTAR 2 DIC 11</v>
          </cell>
          <cell r="N1011">
            <v>2</v>
          </cell>
        </row>
        <row r="1012">
          <cell r="B1012">
            <v>53302002</v>
          </cell>
          <cell r="C1012" t="str">
            <v>Depreciación Fondos Donados Planta 2</v>
          </cell>
          <cell r="D1012">
            <v>-133818.94</v>
          </cell>
          <cell r="E1012" t="str">
            <v>Gasto No Deducible / Ingreso No Acumulable</v>
          </cell>
          <cell r="F1012" t="str">
            <v>ACRES</v>
          </cell>
          <cell r="G1012" t="str">
            <v>DPCAR</v>
          </cell>
          <cell r="H1012">
            <v>141</v>
          </cell>
          <cell r="I1012" t="str">
            <v>ARM</v>
          </cell>
          <cell r="J1012">
            <v>40574</v>
          </cell>
          <cell r="K1012" t="str">
            <v>2011/001</v>
          </cell>
          <cell r="L1012" t="str">
            <v>AMORT FONDOS BEIF SUR</v>
          </cell>
          <cell r="M1012" t="str">
            <v>AMORT FONDOS DONADOS</v>
          </cell>
          <cell r="N1012">
            <v>4</v>
          </cell>
        </row>
        <row r="1013">
          <cell r="B1013">
            <v>53302002</v>
          </cell>
          <cell r="C1013" t="str">
            <v>Depreciación Fondos Donados Planta 2</v>
          </cell>
          <cell r="D1013">
            <v>-325179.05</v>
          </cell>
          <cell r="E1013" t="str">
            <v>Gasto No Deducible / Ingreso No Acumulable</v>
          </cell>
          <cell r="F1013" t="str">
            <v>ACRES</v>
          </cell>
          <cell r="G1013" t="str">
            <v>DPCAR</v>
          </cell>
          <cell r="H1013">
            <v>141</v>
          </cell>
          <cell r="I1013" t="str">
            <v>ARM</v>
          </cell>
          <cell r="J1013">
            <v>40574</v>
          </cell>
          <cell r="K1013" t="str">
            <v>2011/001</v>
          </cell>
          <cell r="L1013" t="str">
            <v>AMORT FONDOS FINFRA SUR</v>
          </cell>
          <cell r="M1013" t="str">
            <v>AMORT FONDOS DONADOS</v>
          </cell>
          <cell r="N1013">
            <v>8</v>
          </cell>
        </row>
        <row r="1014">
          <cell r="B1014">
            <v>53302002</v>
          </cell>
          <cell r="C1014" t="str">
            <v>Depreciación Fondos Donados Planta 2</v>
          </cell>
          <cell r="D1014">
            <v>-133818.94</v>
          </cell>
          <cell r="E1014" t="str">
            <v>Gasto No Deducible / Ingreso No Acumulable</v>
          </cell>
          <cell r="F1014" t="str">
            <v>ACRES</v>
          </cell>
          <cell r="G1014" t="str">
            <v>DPCAR</v>
          </cell>
          <cell r="H1014">
            <v>150</v>
          </cell>
          <cell r="I1014" t="str">
            <v>ARM</v>
          </cell>
          <cell r="J1014">
            <v>40602</v>
          </cell>
          <cell r="K1014" t="str">
            <v>2011/002</v>
          </cell>
          <cell r="L1014" t="str">
            <v>AMORT FONDOS BEIF SUR</v>
          </cell>
          <cell r="M1014" t="str">
            <v>AMORT FONDOS DONADOS</v>
          </cell>
          <cell r="N1014">
            <v>4</v>
          </cell>
        </row>
        <row r="1015">
          <cell r="B1015">
            <v>53302002</v>
          </cell>
          <cell r="C1015" t="str">
            <v>Depreciación Fondos Donados Planta 2</v>
          </cell>
          <cell r="D1015">
            <v>-325179.05</v>
          </cell>
          <cell r="E1015" t="str">
            <v>Gasto No Deducible / Ingreso No Acumulable</v>
          </cell>
          <cell r="F1015" t="str">
            <v>ACRES</v>
          </cell>
          <cell r="G1015" t="str">
            <v>DPCAR</v>
          </cell>
          <cell r="H1015">
            <v>150</v>
          </cell>
          <cell r="I1015" t="str">
            <v>ARM</v>
          </cell>
          <cell r="J1015">
            <v>40602</v>
          </cell>
          <cell r="K1015" t="str">
            <v>2011/002</v>
          </cell>
          <cell r="L1015" t="str">
            <v>AMORT FONDOS FINFRA SUR</v>
          </cell>
          <cell r="M1015" t="str">
            <v>AMORT FONDOS DONADOS</v>
          </cell>
          <cell r="N1015">
            <v>8</v>
          </cell>
        </row>
        <row r="1016">
          <cell r="B1016">
            <v>53302002</v>
          </cell>
          <cell r="C1016" t="str">
            <v>Depreciación Fondos Donados Planta 2</v>
          </cell>
          <cell r="D1016">
            <v>-133818.94</v>
          </cell>
          <cell r="E1016" t="str">
            <v>Gasto No Deducible / Ingreso No Acumulable</v>
          </cell>
          <cell r="F1016" t="str">
            <v>ACRES</v>
          </cell>
          <cell r="G1016" t="str">
            <v>DPCAR</v>
          </cell>
          <cell r="H1016">
            <v>162</v>
          </cell>
          <cell r="I1016" t="str">
            <v>ARM</v>
          </cell>
          <cell r="J1016">
            <v>40633</v>
          </cell>
          <cell r="K1016" t="str">
            <v>2011/003</v>
          </cell>
          <cell r="L1016" t="str">
            <v>AMORT FONDOS BEIF SUR</v>
          </cell>
          <cell r="M1016" t="str">
            <v>AMORT FONDOS DONADOS</v>
          </cell>
          <cell r="N1016">
            <v>4</v>
          </cell>
        </row>
        <row r="1017">
          <cell r="B1017">
            <v>53302002</v>
          </cell>
          <cell r="C1017" t="str">
            <v>Depreciación Fondos Donados Planta 2</v>
          </cell>
          <cell r="D1017">
            <v>-325179.05</v>
          </cell>
          <cell r="E1017" t="str">
            <v>Gasto No Deducible / Ingreso No Acumulable</v>
          </cell>
          <cell r="F1017" t="str">
            <v>ACRES</v>
          </cell>
          <cell r="G1017" t="str">
            <v>DPCAR</v>
          </cell>
          <cell r="H1017">
            <v>162</v>
          </cell>
          <cell r="I1017" t="str">
            <v>ARM</v>
          </cell>
          <cell r="J1017">
            <v>40633</v>
          </cell>
          <cell r="K1017" t="str">
            <v>2011/003</v>
          </cell>
          <cell r="L1017" t="str">
            <v>AMORT FONDOS FINFRA SUR</v>
          </cell>
          <cell r="M1017" t="str">
            <v>AMORT FONDOS DONADOS</v>
          </cell>
          <cell r="N1017">
            <v>8</v>
          </cell>
        </row>
        <row r="1018">
          <cell r="B1018">
            <v>53302002</v>
          </cell>
          <cell r="C1018" t="str">
            <v>Depreciación Fondos Donados Planta 2</v>
          </cell>
          <cell r="D1018">
            <v>-133818.94</v>
          </cell>
          <cell r="E1018" t="str">
            <v>Gasto No Deducible / Ingreso No Acumulable</v>
          </cell>
          <cell r="F1018" t="str">
            <v>ACRES</v>
          </cell>
          <cell r="G1018" t="str">
            <v>DPCAR</v>
          </cell>
          <cell r="H1018">
            <v>174</v>
          </cell>
          <cell r="I1018" t="str">
            <v>ARM</v>
          </cell>
          <cell r="J1018">
            <v>40663</v>
          </cell>
          <cell r="K1018" t="str">
            <v>2011/004</v>
          </cell>
          <cell r="L1018" t="str">
            <v>AMORT FONDOS BEIF SUR</v>
          </cell>
          <cell r="M1018" t="str">
            <v>AMORT FONDOS DONADOS</v>
          </cell>
          <cell r="N1018">
            <v>4</v>
          </cell>
        </row>
        <row r="1019">
          <cell r="B1019">
            <v>53302002</v>
          </cell>
          <cell r="C1019" t="str">
            <v>Depreciación Fondos Donados Planta 2</v>
          </cell>
          <cell r="D1019">
            <v>-325179.05</v>
          </cell>
          <cell r="E1019" t="str">
            <v>Gasto No Deducible / Ingreso No Acumulable</v>
          </cell>
          <cell r="F1019" t="str">
            <v>ACRES</v>
          </cell>
          <cell r="G1019" t="str">
            <v>DPCAR</v>
          </cell>
          <cell r="H1019">
            <v>174</v>
          </cell>
          <cell r="I1019" t="str">
            <v>ARM</v>
          </cell>
          <cell r="J1019">
            <v>40663</v>
          </cell>
          <cell r="K1019" t="str">
            <v>2011/004</v>
          </cell>
          <cell r="L1019" t="str">
            <v>AMORT FONDOS FINFRA SUR</v>
          </cell>
          <cell r="M1019" t="str">
            <v>AMORT FONDOS DONADOS</v>
          </cell>
          <cell r="N1019">
            <v>8</v>
          </cell>
        </row>
        <row r="1020">
          <cell r="B1020">
            <v>53302002</v>
          </cell>
          <cell r="C1020" t="str">
            <v>Depreciación Fondos Donados Planta 2</v>
          </cell>
          <cell r="D1020">
            <v>-133818.94</v>
          </cell>
          <cell r="E1020" t="str">
            <v>Gasto No Deducible / Ingreso No Acumulable</v>
          </cell>
          <cell r="F1020" t="str">
            <v>ACRES</v>
          </cell>
          <cell r="G1020" t="str">
            <v>DPCAR</v>
          </cell>
          <cell r="H1020">
            <v>187</v>
          </cell>
          <cell r="I1020" t="str">
            <v>ARM</v>
          </cell>
          <cell r="J1020">
            <v>40694</v>
          </cell>
          <cell r="K1020" t="str">
            <v>2011/005</v>
          </cell>
          <cell r="L1020" t="str">
            <v>AMORT FONDOS BEIF SUR</v>
          </cell>
          <cell r="M1020" t="str">
            <v>AMORT FONDOS DONADOS</v>
          </cell>
          <cell r="N1020">
            <v>4</v>
          </cell>
        </row>
        <row r="1021">
          <cell r="B1021">
            <v>53302002</v>
          </cell>
          <cell r="C1021" t="str">
            <v>Depreciación Fondos Donados Planta 2</v>
          </cell>
          <cell r="D1021">
            <v>-325179.05</v>
          </cell>
          <cell r="E1021" t="str">
            <v>Gasto No Deducible / Ingreso No Acumulable</v>
          </cell>
          <cell r="F1021" t="str">
            <v>ACRES</v>
          </cell>
          <cell r="G1021" t="str">
            <v>DPCAR</v>
          </cell>
          <cell r="H1021">
            <v>187</v>
          </cell>
          <cell r="I1021" t="str">
            <v>ARM</v>
          </cell>
          <cell r="J1021">
            <v>40694</v>
          </cell>
          <cell r="K1021" t="str">
            <v>2011/005</v>
          </cell>
          <cell r="L1021" t="str">
            <v>AMORT FONDOS FINFRA SUR</v>
          </cell>
          <cell r="M1021" t="str">
            <v>AMORT FONDOS DONADOS</v>
          </cell>
          <cell r="N1021">
            <v>8</v>
          </cell>
        </row>
        <row r="1022">
          <cell r="B1022">
            <v>53302002</v>
          </cell>
          <cell r="C1022" t="str">
            <v>Depreciación Fondos Donados Planta 2</v>
          </cell>
          <cell r="D1022">
            <v>-133818.94</v>
          </cell>
          <cell r="E1022" t="str">
            <v>Gasto No Deducible / Ingreso No Acumulable</v>
          </cell>
          <cell r="F1022" t="str">
            <v>ACRES</v>
          </cell>
          <cell r="G1022" t="str">
            <v>DPCAR</v>
          </cell>
          <cell r="H1022">
            <v>200</v>
          </cell>
          <cell r="I1022" t="str">
            <v>ARM</v>
          </cell>
          <cell r="J1022">
            <v>40724</v>
          </cell>
          <cell r="K1022" t="str">
            <v>2011/006</v>
          </cell>
          <cell r="L1022" t="str">
            <v>AMORT FONDOS BEIF SUR</v>
          </cell>
          <cell r="M1022" t="str">
            <v>AMORT FONDOS DONADOS</v>
          </cell>
          <cell r="N1022">
            <v>4</v>
          </cell>
        </row>
        <row r="1023">
          <cell r="B1023">
            <v>53302002</v>
          </cell>
          <cell r="C1023" t="str">
            <v>Depreciación Fondos Donados Planta 2</v>
          </cell>
          <cell r="D1023">
            <v>-325179.05</v>
          </cell>
          <cell r="E1023" t="str">
            <v>Gasto No Deducible / Ingreso No Acumulable</v>
          </cell>
          <cell r="F1023" t="str">
            <v>ACRES</v>
          </cell>
          <cell r="G1023" t="str">
            <v>DPCAR</v>
          </cell>
          <cell r="H1023">
            <v>200</v>
          </cell>
          <cell r="I1023" t="str">
            <v>ARM</v>
          </cell>
          <cell r="J1023">
            <v>40724</v>
          </cell>
          <cell r="K1023" t="str">
            <v>2011/006</v>
          </cell>
          <cell r="L1023" t="str">
            <v>AMORT FONDOS FINFRA SUR</v>
          </cell>
          <cell r="M1023" t="str">
            <v>AMORT FONDOS DONADOS</v>
          </cell>
          <cell r="N1023">
            <v>8</v>
          </cell>
        </row>
        <row r="1024">
          <cell r="B1024">
            <v>53302002</v>
          </cell>
          <cell r="C1024" t="str">
            <v>Depreciación Fondos Donados Planta 2</v>
          </cell>
          <cell r="D1024">
            <v>-133818.94</v>
          </cell>
          <cell r="E1024" t="str">
            <v>Gasto No Deducible / Ingreso No Acumulable</v>
          </cell>
          <cell r="F1024" t="str">
            <v>ACRES</v>
          </cell>
          <cell r="G1024" t="str">
            <v>DPCAR</v>
          </cell>
          <cell r="H1024">
            <v>213</v>
          </cell>
          <cell r="I1024" t="str">
            <v>ARM</v>
          </cell>
          <cell r="J1024">
            <v>40755</v>
          </cell>
          <cell r="K1024" t="str">
            <v>2011/007</v>
          </cell>
          <cell r="L1024" t="str">
            <v>AMORT FONDOS BEIF SUR</v>
          </cell>
          <cell r="M1024" t="str">
            <v>AMORT FONDOS DONADOS</v>
          </cell>
          <cell r="N1024">
            <v>4</v>
          </cell>
        </row>
        <row r="1025">
          <cell r="B1025">
            <v>53302002</v>
          </cell>
          <cell r="C1025" t="str">
            <v>Depreciación Fondos Donados Planta 2</v>
          </cell>
          <cell r="D1025">
            <v>-325179.05</v>
          </cell>
          <cell r="E1025" t="str">
            <v>Gasto No Deducible / Ingreso No Acumulable</v>
          </cell>
          <cell r="F1025" t="str">
            <v>ACRES</v>
          </cell>
          <cell r="G1025" t="str">
            <v>DPCAR</v>
          </cell>
          <cell r="H1025">
            <v>213</v>
          </cell>
          <cell r="I1025" t="str">
            <v>ARM</v>
          </cell>
          <cell r="J1025">
            <v>40755</v>
          </cell>
          <cell r="K1025" t="str">
            <v>2011/007</v>
          </cell>
          <cell r="L1025" t="str">
            <v>AMORT FONDOS FINFRA SUR</v>
          </cell>
          <cell r="M1025" t="str">
            <v>AMORT FONDOS DONADOS</v>
          </cell>
          <cell r="N1025">
            <v>8</v>
          </cell>
        </row>
        <row r="1026">
          <cell r="B1026">
            <v>53302002</v>
          </cell>
          <cell r="C1026" t="str">
            <v>Depreciación Fondos Donados Planta 2</v>
          </cell>
          <cell r="D1026">
            <v>-133818.94</v>
          </cell>
          <cell r="E1026" t="str">
            <v>Gasto No Deducible / Ingreso No Acumulable</v>
          </cell>
          <cell r="F1026" t="str">
            <v>ACRES</v>
          </cell>
          <cell r="G1026" t="str">
            <v>DPCAR</v>
          </cell>
          <cell r="H1026">
            <v>225</v>
          </cell>
          <cell r="I1026" t="str">
            <v>ARM</v>
          </cell>
          <cell r="J1026">
            <v>40786</v>
          </cell>
          <cell r="K1026" t="str">
            <v>2011/008</v>
          </cell>
          <cell r="L1026" t="str">
            <v>AMORT FONDOS BEIF SUR</v>
          </cell>
          <cell r="M1026" t="str">
            <v>AMORT FONDOS DONADOS</v>
          </cell>
          <cell r="N1026">
            <v>4</v>
          </cell>
        </row>
        <row r="1027">
          <cell r="B1027">
            <v>53302002</v>
          </cell>
          <cell r="C1027" t="str">
            <v>Depreciación Fondos Donados Planta 2</v>
          </cell>
          <cell r="D1027">
            <v>-325179.05</v>
          </cell>
          <cell r="E1027" t="str">
            <v>Gasto No Deducible / Ingreso No Acumulable</v>
          </cell>
          <cell r="F1027" t="str">
            <v>ACRES</v>
          </cell>
          <cell r="G1027" t="str">
            <v>DPCAR</v>
          </cell>
          <cell r="H1027">
            <v>225</v>
          </cell>
          <cell r="I1027" t="str">
            <v>ARM</v>
          </cell>
          <cell r="J1027">
            <v>40786</v>
          </cell>
          <cell r="K1027" t="str">
            <v>2011/008</v>
          </cell>
          <cell r="L1027" t="str">
            <v>AMORT FONDOS FINFRA SUR</v>
          </cell>
          <cell r="M1027" t="str">
            <v>AMORT FONDOS DONADOS</v>
          </cell>
          <cell r="N1027">
            <v>8</v>
          </cell>
        </row>
        <row r="1028">
          <cell r="B1028">
            <v>53302002</v>
          </cell>
          <cell r="C1028" t="str">
            <v>Depreciación Fondos Donados Planta 2</v>
          </cell>
          <cell r="D1028">
            <v>-133818.94</v>
          </cell>
          <cell r="E1028" t="str">
            <v>Gasto No Deducible / Ingreso No Acumulable</v>
          </cell>
          <cell r="F1028" t="str">
            <v>ACRES</v>
          </cell>
          <cell r="G1028" t="str">
            <v>DPCAR</v>
          </cell>
          <cell r="H1028">
            <v>237</v>
          </cell>
          <cell r="I1028" t="str">
            <v>ARM</v>
          </cell>
          <cell r="J1028">
            <v>40816</v>
          </cell>
          <cell r="K1028" t="str">
            <v>2011/009</v>
          </cell>
          <cell r="L1028" t="str">
            <v>AMORT FONDOS BEIF SUR</v>
          </cell>
          <cell r="M1028" t="str">
            <v>AMORT FONDOS DONADOS</v>
          </cell>
          <cell r="N1028">
            <v>4</v>
          </cell>
        </row>
        <row r="1029">
          <cell r="B1029">
            <v>53302002</v>
          </cell>
          <cell r="C1029" t="str">
            <v>Depreciación Fondos Donados Planta 2</v>
          </cell>
          <cell r="D1029">
            <v>-325179.05</v>
          </cell>
          <cell r="E1029" t="str">
            <v>Gasto No Deducible / Ingreso No Acumulable</v>
          </cell>
          <cell r="F1029" t="str">
            <v>ACRES</v>
          </cell>
          <cell r="G1029" t="str">
            <v>DPCAR</v>
          </cell>
          <cell r="H1029">
            <v>237</v>
          </cell>
          <cell r="I1029" t="str">
            <v>ARM</v>
          </cell>
          <cell r="J1029">
            <v>40816</v>
          </cell>
          <cell r="K1029" t="str">
            <v>2011/009</v>
          </cell>
          <cell r="L1029" t="str">
            <v>AMORT FONDOS FINFRA SUR</v>
          </cell>
          <cell r="M1029" t="str">
            <v>AMORT FONDOS DONADOS</v>
          </cell>
          <cell r="N1029">
            <v>8</v>
          </cell>
        </row>
        <row r="1030">
          <cell r="B1030">
            <v>53302002</v>
          </cell>
          <cell r="C1030" t="str">
            <v>Depreciación Fondos Donados Planta 2</v>
          </cell>
          <cell r="D1030">
            <v>-133818.94</v>
          </cell>
          <cell r="E1030" t="str">
            <v>Gasto No Deducible / Ingreso No Acumulable</v>
          </cell>
          <cell r="F1030" t="str">
            <v>ACRES</v>
          </cell>
          <cell r="G1030" t="str">
            <v>DPCAR</v>
          </cell>
          <cell r="H1030">
            <v>278</v>
          </cell>
          <cell r="I1030" t="str">
            <v>ARM</v>
          </cell>
          <cell r="J1030">
            <v>40847</v>
          </cell>
          <cell r="K1030" t="str">
            <v>2011/010</v>
          </cell>
          <cell r="L1030" t="str">
            <v>AMORT FONDOS BEIF SUR</v>
          </cell>
          <cell r="M1030" t="str">
            <v>AMORT FONDOS DONADOS</v>
          </cell>
          <cell r="N1030">
            <v>4</v>
          </cell>
        </row>
        <row r="1031">
          <cell r="B1031">
            <v>53302002</v>
          </cell>
          <cell r="C1031" t="str">
            <v>Depreciación Fondos Donados Planta 2</v>
          </cell>
          <cell r="D1031">
            <v>-325179.05</v>
          </cell>
          <cell r="E1031" t="str">
            <v>Gasto No Deducible / Ingreso No Acumulable</v>
          </cell>
          <cell r="F1031" t="str">
            <v>ACRES</v>
          </cell>
          <cell r="G1031" t="str">
            <v>DPCAR</v>
          </cell>
          <cell r="H1031">
            <v>278</v>
          </cell>
          <cell r="I1031" t="str">
            <v>ARM</v>
          </cell>
          <cell r="J1031">
            <v>40847</v>
          </cell>
          <cell r="K1031" t="str">
            <v>2011/010</v>
          </cell>
          <cell r="L1031" t="str">
            <v>AMORT FONDOS FINFRA SUR</v>
          </cell>
          <cell r="M1031" t="str">
            <v>AMORT FONDOS DONADOS</v>
          </cell>
          <cell r="N1031">
            <v>8</v>
          </cell>
        </row>
        <row r="1032">
          <cell r="B1032">
            <v>53302002</v>
          </cell>
          <cell r="C1032" t="str">
            <v>Depreciación Fondos Donados Planta 2</v>
          </cell>
          <cell r="D1032">
            <v>-133818.94</v>
          </cell>
          <cell r="E1032" t="str">
            <v>Gasto No Deducible / Ingreso No Acumulable</v>
          </cell>
          <cell r="F1032" t="str">
            <v>ACRES</v>
          </cell>
          <cell r="G1032" t="str">
            <v>DPCAR</v>
          </cell>
          <cell r="H1032">
            <v>338</v>
          </cell>
          <cell r="I1032" t="str">
            <v>ARM</v>
          </cell>
          <cell r="J1032">
            <v>40877</v>
          </cell>
          <cell r="K1032" t="str">
            <v>2011/011</v>
          </cell>
          <cell r="L1032" t="str">
            <v>AMORT FONDOS BEIF SUR</v>
          </cell>
          <cell r="M1032" t="str">
            <v>AMORT FONDOS DONADOS</v>
          </cell>
          <cell r="N1032">
            <v>4</v>
          </cell>
        </row>
        <row r="1033">
          <cell r="B1033">
            <v>53302002</v>
          </cell>
          <cell r="C1033" t="str">
            <v>Depreciación Fondos Donados Planta 2</v>
          </cell>
          <cell r="D1033">
            <v>-325179.05</v>
          </cell>
          <cell r="E1033" t="str">
            <v>Gasto No Deducible / Ingreso No Acumulable</v>
          </cell>
          <cell r="F1033" t="str">
            <v>ACRES</v>
          </cell>
          <cell r="G1033" t="str">
            <v>DPCAR</v>
          </cell>
          <cell r="H1033">
            <v>338</v>
          </cell>
          <cell r="I1033" t="str">
            <v>ARM</v>
          </cell>
          <cell r="J1033">
            <v>40877</v>
          </cell>
          <cell r="K1033" t="str">
            <v>2011/011</v>
          </cell>
          <cell r="L1033" t="str">
            <v>AMORT FONDOS FINFRA SUR</v>
          </cell>
          <cell r="M1033" t="str">
            <v>AMORT FONDOS DONADOS</v>
          </cell>
          <cell r="N1033">
            <v>8</v>
          </cell>
        </row>
        <row r="1034">
          <cell r="B1034">
            <v>53302002</v>
          </cell>
          <cell r="C1034" t="str">
            <v>Depreciación Fondos Donados Planta 2</v>
          </cell>
          <cell r="D1034">
            <v>-133818.94</v>
          </cell>
          <cell r="E1034" t="str">
            <v>Gasto No Deducible / Ingreso No Acumulable</v>
          </cell>
          <cell r="F1034" t="str">
            <v>ACRES</v>
          </cell>
          <cell r="G1034" t="str">
            <v>DPCAR</v>
          </cell>
          <cell r="H1034">
            <v>410</v>
          </cell>
          <cell r="I1034" t="str">
            <v>ARM</v>
          </cell>
          <cell r="J1034">
            <v>40908</v>
          </cell>
          <cell r="K1034" t="str">
            <v>2011/012</v>
          </cell>
          <cell r="L1034" t="str">
            <v>AMORT FONDOS BEIF SUR</v>
          </cell>
          <cell r="M1034" t="str">
            <v>AMORT FONDOS DONADOS</v>
          </cell>
          <cell r="N1034">
            <v>4</v>
          </cell>
        </row>
        <row r="1035">
          <cell r="B1035">
            <v>53302002</v>
          </cell>
          <cell r="C1035" t="str">
            <v>Depreciación Fondos Donados Planta 2</v>
          </cell>
          <cell r="D1035">
            <v>-325179.05</v>
          </cell>
          <cell r="E1035" t="str">
            <v>Gasto No Deducible / Ingreso No Acumulable</v>
          </cell>
          <cell r="F1035" t="str">
            <v>ACRES</v>
          </cell>
          <cell r="G1035" t="str">
            <v>DPCAR</v>
          </cell>
          <cell r="H1035">
            <v>410</v>
          </cell>
          <cell r="I1035" t="str">
            <v>ARM</v>
          </cell>
          <cell r="J1035">
            <v>40908</v>
          </cell>
          <cell r="K1035" t="str">
            <v>2011/012</v>
          </cell>
          <cell r="L1035" t="str">
            <v>AMORT FONDOS FINFRA SUR</v>
          </cell>
          <cell r="M1035" t="str">
            <v>AMORT FONDOS DONADOS</v>
          </cell>
          <cell r="N1035">
            <v>8</v>
          </cell>
        </row>
        <row r="1036">
          <cell r="B1036" t="str">
            <v>Subtotal</v>
          </cell>
          <cell r="D1036">
            <v>4062819.4899999974</v>
          </cell>
        </row>
        <row r="1037">
          <cell r="B1037">
            <v>53303</v>
          </cell>
          <cell r="C1037" t="str">
            <v>DEPRECIACION PLANTA DE TRATAMIENTO 3</v>
          </cell>
          <cell r="D1037" t="str">
            <v/>
          </cell>
          <cell r="E1037" t="str">
            <v/>
          </cell>
        </row>
        <row r="1038">
          <cell r="B1038">
            <v>53303001</v>
          </cell>
          <cell r="C1038" t="str">
            <v>Depreciacion Planta de Tratamiento 3</v>
          </cell>
          <cell r="D1038">
            <v>270357.21999999997</v>
          </cell>
          <cell r="E1038" t="str">
            <v>Gasto No Deducible / Ingreso No Acumulable</v>
          </cell>
          <cell r="F1038" t="str">
            <v>ACRES</v>
          </cell>
          <cell r="G1038" t="str">
            <v>DPCAR</v>
          </cell>
          <cell r="H1038">
            <v>141</v>
          </cell>
          <cell r="I1038" t="str">
            <v>ARM</v>
          </cell>
          <cell r="J1038">
            <v>40574</v>
          </cell>
          <cell r="K1038" t="str">
            <v>2011/001</v>
          </cell>
          <cell r="L1038" t="str">
            <v>DEPRECIACION DEL BIOLOGICO</v>
          </cell>
          <cell r="M1038" t="str">
            <v>DEPN BIOLOGICO</v>
          </cell>
          <cell r="N1038">
            <v>10</v>
          </cell>
        </row>
        <row r="1039">
          <cell r="B1039">
            <v>53303001</v>
          </cell>
          <cell r="C1039" t="str">
            <v>Depreciacion Planta de Tratamiento 3</v>
          </cell>
          <cell r="D1039">
            <v>270357.21999999997</v>
          </cell>
          <cell r="E1039" t="str">
            <v>Gasto No Deducible / Ingreso No Acumulable</v>
          </cell>
          <cell r="F1039" t="str">
            <v>ACRES</v>
          </cell>
          <cell r="G1039" t="str">
            <v>DPCAR</v>
          </cell>
          <cell r="H1039">
            <v>150</v>
          </cell>
          <cell r="I1039" t="str">
            <v>ARM</v>
          </cell>
          <cell r="J1039">
            <v>40602</v>
          </cell>
          <cell r="K1039" t="str">
            <v>2011/002</v>
          </cell>
          <cell r="L1039" t="str">
            <v>DEPRECIACION DEL BIOLOGICO</v>
          </cell>
          <cell r="M1039" t="str">
            <v>DEPN BIOLOGICO</v>
          </cell>
          <cell r="N1039">
            <v>10</v>
          </cell>
        </row>
        <row r="1040">
          <cell r="B1040">
            <v>53303001</v>
          </cell>
          <cell r="C1040" t="str">
            <v>Depreciacion Planta de Tratamiento 3</v>
          </cell>
          <cell r="D1040">
            <v>270357.21999999997</v>
          </cell>
          <cell r="E1040" t="str">
            <v>Gasto No Deducible / Ingreso No Acumulable</v>
          </cell>
          <cell r="F1040" t="str">
            <v>ACRES</v>
          </cell>
          <cell r="G1040" t="str">
            <v>DPCAR</v>
          </cell>
          <cell r="H1040">
            <v>162</v>
          </cell>
          <cell r="I1040" t="str">
            <v>ARM</v>
          </cell>
          <cell r="J1040">
            <v>40633</v>
          </cell>
          <cell r="K1040" t="str">
            <v>2011/003</v>
          </cell>
          <cell r="L1040" t="str">
            <v>DEPRECIACION DEL BIOLOGICO</v>
          </cell>
          <cell r="M1040" t="str">
            <v>DEPN BIOLOGICO</v>
          </cell>
          <cell r="N1040">
            <v>10</v>
          </cell>
        </row>
        <row r="1041">
          <cell r="B1041">
            <v>53303001</v>
          </cell>
          <cell r="C1041" t="str">
            <v>Depreciacion Planta de Tratamiento 3</v>
          </cell>
          <cell r="D1041">
            <v>270357.21999999997</v>
          </cell>
          <cell r="E1041" t="str">
            <v>Gasto No Deducible / Ingreso No Acumulable</v>
          </cell>
          <cell r="F1041" t="str">
            <v>ACRES</v>
          </cell>
          <cell r="G1041" t="str">
            <v>DPCAR</v>
          </cell>
          <cell r="H1041">
            <v>174</v>
          </cell>
          <cell r="I1041" t="str">
            <v>ARM</v>
          </cell>
          <cell r="J1041">
            <v>40663</v>
          </cell>
          <cell r="K1041" t="str">
            <v>2011/004</v>
          </cell>
          <cell r="L1041" t="str">
            <v>DEPRECIACION DEL BIOLOGICO</v>
          </cell>
          <cell r="M1041" t="str">
            <v>DEPN BIOLOGICO</v>
          </cell>
          <cell r="N1041">
            <v>10</v>
          </cell>
        </row>
        <row r="1042">
          <cell r="B1042">
            <v>53303001</v>
          </cell>
          <cell r="C1042" t="str">
            <v>Depreciacion Planta de Tratamiento 3</v>
          </cell>
          <cell r="D1042">
            <v>270357.21999999997</v>
          </cell>
          <cell r="E1042" t="str">
            <v>Gasto No Deducible / Ingreso No Acumulable</v>
          </cell>
          <cell r="F1042" t="str">
            <v>ACRES</v>
          </cell>
          <cell r="G1042" t="str">
            <v>DPCAR</v>
          </cell>
          <cell r="H1042">
            <v>187</v>
          </cell>
          <cell r="I1042" t="str">
            <v>ARM</v>
          </cell>
          <cell r="J1042">
            <v>40694</v>
          </cell>
          <cell r="K1042" t="str">
            <v>2011/005</v>
          </cell>
          <cell r="L1042" t="str">
            <v>DEPRECIACION DEL BIOLOGICO</v>
          </cell>
          <cell r="M1042" t="str">
            <v>DEPN BIOLOGICO</v>
          </cell>
          <cell r="N1042">
            <v>10</v>
          </cell>
        </row>
        <row r="1043">
          <cell r="B1043">
            <v>53303001</v>
          </cell>
          <cell r="C1043" t="str">
            <v>Depreciacion Planta de Tratamiento 3</v>
          </cell>
          <cell r="D1043">
            <v>270357.21999999997</v>
          </cell>
          <cell r="E1043" t="str">
            <v>Gasto No Deducible / Ingreso No Acumulable</v>
          </cell>
          <cell r="F1043" t="str">
            <v>ACRES</v>
          </cell>
          <cell r="G1043" t="str">
            <v>DPCAR</v>
          </cell>
          <cell r="H1043">
            <v>200</v>
          </cell>
          <cell r="I1043" t="str">
            <v>ARM</v>
          </cell>
          <cell r="J1043">
            <v>40724</v>
          </cell>
          <cell r="K1043" t="str">
            <v>2011/006</v>
          </cell>
          <cell r="L1043" t="str">
            <v>DEPRECIACION DEL BIOLOGICO</v>
          </cell>
          <cell r="M1043" t="str">
            <v>DEPN BIOLOGICO</v>
          </cell>
          <cell r="N1043">
            <v>10</v>
          </cell>
        </row>
        <row r="1044">
          <cell r="B1044">
            <v>53303001</v>
          </cell>
          <cell r="C1044" t="str">
            <v>Depreciacion Planta de Tratamiento 3</v>
          </cell>
          <cell r="D1044">
            <v>270357.21999999997</v>
          </cell>
          <cell r="E1044" t="str">
            <v>Gasto No Deducible / Ingreso No Acumulable</v>
          </cell>
          <cell r="F1044" t="str">
            <v>ACRES</v>
          </cell>
          <cell r="G1044" t="str">
            <v>DPCAR</v>
          </cell>
          <cell r="H1044">
            <v>213</v>
          </cell>
          <cell r="I1044" t="str">
            <v>ARM</v>
          </cell>
          <cell r="J1044">
            <v>40755</v>
          </cell>
          <cell r="K1044" t="str">
            <v>2011/007</v>
          </cell>
          <cell r="L1044" t="str">
            <v>DEPRECIACION DEL BIOLOGICO</v>
          </cell>
          <cell r="M1044" t="str">
            <v>DEPN BIOLOGICO</v>
          </cell>
          <cell r="N1044">
            <v>10</v>
          </cell>
        </row>
        <row r="1045">
          <cell r="B1045">
            <v>53303001</v>
          </cell>
          <cell r="C1045" t="str">
            <v>Depreciacion Planta de Tratamiento 3</v>
          </cell>
          <cell r="D1045">
            <v>270357.21999999997</v>
          </cell>
          <cell r="E1045" t="str">
            <v>Gasto No Deducible / Ingreso No Acumulable</v>
          </cell>
          <cell r="F1045" t="str">
            <v>ACRES</v>
          </cell>
          <cell r="G1045" t="str">
            <v>DPCAR</v>
          </cell>
          <cell r="H1045">
            <v>225</v>
          </cell>
          <cell r="I1045" t="str">
            <v>ARM</v>
          </cell>
          <cell r="J1045">
            <v>40786</v>
          </cell>
          <cell r="K1045" t="str">
            <v>2011/008</v>
          </cell>
          <cell r="L1045" t="str">
            <v>DEPRECIACION DEL BIOLOGICO</v>
          </cell>
          <cell r="M1045" t="str">
            <v>DEPN BIOLOGICO</v>
          </cell>
          <cell r="N1045">
            <v>10</v>
          </cell>
        </row>
        <row r="1046">
          <cell r="B1046">
            <v>53303001</v>
          </cell>
          <cell r="C1046" t="str">
            <v>Depreciacion Planta de Tratamiento 3</v>
          </cell>
          <cell r="D1046">
            <v>270357.21999999997</v>
          </cell>
          <cell r="E1046" t="str">
            <v>Gasto No Deducible / Ingreso No Acumulable</v>
          </cell>
          <cell r="F1046" t="str">
            <v>ACRES</v>
          </cell>
          <cell r="G1046" t="str">
            <v>DPCAR</v>
          </cell>
          <cell r="H1046">
            <v>237</v>
          </cell>
          <cell r="I1046" t="str">
            <v>ARM</v>
          </cell>
          <cell r="J1046">
            <v>40816</v>
          </cell>
          <cell r="K1046" t="str">
            <v>2011/009</v>
          </cell>
          <cell r="L1046" t="str">
            <v>DEPRECIACION DEL BIOLOGICO</v>
          </cell>
          <cell r="M1046" t="str">
            <v>DEPN BIOLOGICO</v>
          </cell>
          <cell r="N1046">
            <v>10</v>
          </cell>
        </row>
        <row r="1047">
          <cell r="B1047">
            <v>53303001</v>
          </cell>
          <cell r="C1047" t="str">
            <v>Depreciacion Planta de Tratamiento 3</v>
          </cell>
          <cell r="D1047">
            <v>270357.21999999997</v>
          </cell>
          <cell r="E1047" t="str">
            <v>Gasto No Deducible / Ingreso No Acumulable</v>
          </cell>
          <cell r="F1047" t="str">
            <v>ACRES</v>
          </cell>
          <cell r="G1047" t="str">
            <v>DPCAR</v>
          </cell>
          <cell r="H1047">
            <v>280</v>
          </cell>
          <cell r="I1047" t="str">
            <v>ARM</v>
          </cell>
          <cell r="J1047">
            <v>40847</v>
          </cell>
          <cell r="K1047" t="str">
            <v>2011/010</v>
          </cell>
          <cell r="L1047" t="str">
            <v>DEPRECIACION DEL BIOLOGICO</v>
          </cell>
          <cell r="M1047" t="str">
            <v>DEPN BIOLOGICO</v>
          </cell>
          <cell r="N1047">
            <v>2</v>
          </cell>
        </row>
        <row r="1048">
          <cell r="B1048">
            <v>53303001</v>
          </cell>
          <cell r="C1048" t="str">
            <v>Depreciacion Planta de Tratamiento 3</v>
          </cell>
          <cell r="D1048">
            <v>270357.21999999997</v>
          </cell>
          <cell r="E1048" t="str">
            <v>Gasto No Deducible / Ingreso No Acumulable</v>
          </cell>
          <cell r="F1048" t="str">
            <v>ACRES</v>
          </cell>
          <cell r="G1048" t="str">
            <v>DPCAR</v>
          </cell>
          <cell r="H1048">
            <v>339</v>
          </cell>
          <cell r="I1048" t="str">
            <v>ARM</v>
          </cell>
          <cell r="J1048">
            <v>40877</v>
          </cell>
          <cell r="K1048" t="str">
            <v>2011/011</v>
          </cell>
          <cell r="L1048" t="str">
            <v>DEPRECIACION DEL BIOLOGICO</v>
          </cell>
          <cell r="M1048" t="str">
            <v>DEPN BIOLOGICO</v>
          </cell>
          <cell r="N1048">
            <v>2</v>
          </cell>
        </row>
        <row r="1049">
          <cell r="B1049">
            <v>53303001</v>
          </cell>
          <cell r="C1049" t="str">
            <v>Depreciacion Planta de Tratamiento 3</v>
          </cell>
          <cell r="D1049">
            <v>270357.21999999997</v>
          </cell>
          <cell r="E1049" t="str">
            <v>Gasto No Deducible / Ingreso No Acumulable</v>
          </cell>
          <cell r="F1049" t="str">
            <v>ACRES</v>
          </cell>
          <cell r="G1049" t="str">
            <v>DPCAR</v>
          </cell>
          <cell r="H1049">
            <v>411</v>
          </cell>
          <cell r="I1049" t="str">
            <v>ARM</v>
          </cell>
          <cell r="J1049">
            <v>40908</v>
          </cell>
          <cell r="K1049" t="str">
            <v>2011/012</v>
          </cell>
          <cell r="L1049" t="str">
            <v>DEPRECIACION DEL BIOLOGICO</v>
          </cell>
          <cell r="M1049" t="str">
            <v>DEPN BIOLOGICO</v>
          </cell>
          <cell r="N1049">
            <v>2</v>
          </cell>
        </row>
        <row r="1050">
          <cell r="B1050" t="str">
            <v>Subtotal</v>
          </cell>
          <cell r="D1050">
            <v>3244286.6399999987</v>
          </cell>
        </row>
        <row r="1051">
          <cell r="B1051">
            <v>56</v>
          </cell>
          <cell r="C1051" t="str">
            <v>GASTOS NO OPERACIONALES</v>
          </cell>
        </row>
        <row r="1052">
          <cell r="B1052">
            <v>5610</v>
          </cell>
          <cell r="C1052" t="str">
            <v>GASTOS FINANCIEROS</v>
          </cell>
          <cell r="D1052" t="str">
            <v/>
          </cell>
        </row>
        <row r="1053">
          <cell r="B1053">
            <v>56101</v>
          </cell>
          <cell r="C1053" t="str">
            <v>INTERESES</v>
          </cell>
          <cell r="D1053" t="str">
            <v/>
          </cell>
          <cell r="E1053" t="str">
            <v/>
          </cell>
        </row>
        <row r="1054">
          <cell r="B1054">
            <v>56101001</v>
          </cell>
          <cell r="C1054" t="str">
            <v>Intereses sobre préstamos</v>
          </cell>
          <cell r="D1054">
            <v>1094744.42</v>
          </cell>
          <cell r="E1054" t="str">
            <v>Gasto Deducible / Ingreso Acumulable</v>
          </cell>
          <cell r="F1054" t="str">
            <v>ACRES</v>
          </cell>
          <cell r="G1054" t="str">
            <v>RFCAR</v>
          </cell>
          <cell r="H1054">
            <v>229</v>
          </cell>
          <cell r="I1054" t="str">
            <v>ARM</v>
          </cell>
          <cell r="J1054">
            <v>40784</v>
          </cell>
          <cell r="K1054" t="str">
            <v>2011/008</v>
          </cell>
          <cell r="L1054" t="str">
            <v>DIF COBERTURA SWAP AGO 2011</v>
          </cell>
          <cell r="M1054" t="str">
            <v>DIF SWAP AGOSTO 2011</v>
          </cell>
          <cell r="N1054">
            <v>139</v>
          </cell>
        </row>
        <row r="1055">
          <cell r="B1055">
            <v>56101001</v>
          </cell>
          <cell r="C1055" t="str">
            <v>Intereses sobre préstamos</v>
          </cell>
          <cell r="D1055">
            <v>1020654.63</v>
          </cell>
          <cell r="E1055" t="str">
            <v>Gasto Deducible / Ingreso Acumulable</v>
          </cell>
          <cell r="F1055" t="str">
            <v>ACRES</v>
          </cell>
          <cell r="G1055" t="str">
            <v>CPCAR</v>
          </cell>
          <cell r="H1055">
            <v>224</v>
          </cell>
          <cell r="I1055" t="str">
            <v>ARM</v>
          </cell>
          <cell r="J1055">
            <v>40786</v>
          </cell>
          <cell r="K1055" t="str">
            <v>2011/008</v>
          </cell>
          <cell r="L1055" t="str">
            <v>INTS BANOBRAS TRAMO A AGO 2011</v>
          </cell>
          <cell r="M1055" t="str">
            <v>INTS BANOBRAS JUL 11</v>
          </cell>
          <cell r="N1055">
            <v>30</v>
          </cell>
        </row>
        <row r="1056">
          <cell r="B1056">
            <v>56101001</v>
          </cell>
          <cell r="C1056" t="str">
            <v>Intereses sobre préstamos</v>
          </cell>
          <cell r="D1056">
            <v>442283.7</v>
          </cell>
          <cell r="E1056" t="str">
            <v>Gasto Deducible / Ingreso Acumulable</v>
          </cell>
          <cell r="F1056" t="str">
            <v>ACRES</v>
          </cell>
          <cell r="G1056" t="str">
            <v>CPCAR</v>
          </cell>
          <cell r="H1056">
            <v>224</v>
          </cell>
          <cell r="I1056" t="str">
            <v>ARM</v>
          </cell>
          <cell r="J1056">
            <v>40786</v>
          </cell>
          <cell r="K1056" t="str">
            <v>2011/008</v>
          </cell>
          <cell r="L1056" t="str">
            <v>INTERESES AGO 11 TRAMO A SANTANDER</v>
          </cell>
          <cell r="M1056" t="str">
            <v>INTS JUL CRED SANTANDER</v>
          </cell>
          <cell r="N1056">
            <v>32</v>
          </cell>
        </row>
        <row r="1057">
          <cell r="B1057">
            <v>56101001</v>
          </cell>
          <cell r="C1057" t="str">
            <v>Intereses sobre préstamos</v>
          </cell>
          <cell r="D1057">
            <v>751373.65</v>
          </cell>
          <cell r="E1057" t="str">
            <v>Gasto Deducible / Ingreso Acumulable</v>
          </cell>
          <cell r="F1057" t="str">
            <v>ACRES</v>
          </cell>
          <cell r="G1057" t="str">
            <v>CPCAR</v>
          </cell>
          <cell r="H1057">
            <v>224</v>
          </cell>
          <cell r="I1057" t="str">
            <v>ARM</v>
          </cell>
          <cell r="J1057">
            <v>40786</v>
          </cell>
          <cell r="K1057" t="str">
            <v>2011/008</v>
          </cell>
          <cell r="L1057" t="str">
            <v>INTERESES AGO 11 TRAMO B SANTANDER</v>
          </cell>
          <cell r="M1057" t="str">
            <v>INTS JUL CRED SANTANDER</v>
          </cell>
          <cell r="N1057">
            <v>34</v>
          </cell>
        </row>
        <row r="1058">
          <cell r="B1058">
            <v>56101001</v>
          </cell>
          <cell r="C1058" t="str">
            <v>Intereses sobre préstamos</v>
          </cell>
          <cell r="D1058">
            <v>1123156.1000000001</v>
          </cell>
          <cell r="E1058" t="str">
            <v>Gasto Deducible / Ingreso Acumulable</v>
          </cell>
          <cell r="F1058" t="str">
            <v>ACRES</v>
          </cell>
          <cell r="G1058" t="str">
            <v>CPCAR</v>
          </cell>
          <cell r="H1058">
            <v>236</v>
          </cell>
          <cell r="I1058" t="str">
            <v>ARM</v>
          </cell>
          <cell r="J1058">
            <v>40812</v>
          </cell>
          <cell r="K1058" t="str">
            <v>2011/009</v>
          </cell>
          <cell r="L1058" t="str">
            <v>INTS BANOBRAS TRAMO A SEP 2011</v>
          </cell>
          <cell r="M1058" t="str">
            <v>INTS BANOBRAS SEP 11</v>
          </cell>
          <cell r="N1058">
            <v>36</v>
          </cell>
        </row>
        <row r="1059">
          <cell r="B1059">
            <v>56101001</v>
          </cell>
          <cell r="C1059" t="str">
            <v>Intereses sobre préstamos</v>
          </cell>
          <cell r="D1059">
            <v>486700.98</v>
          </cell>
          <cell r="E1059" t="str">
            <v>Gasto Deducible / Ingreso Acumulable</v>
          </cell>
          <cell r="F1059" t="str">
            <v>ACRES</v>
          </cell>
          <cell r="G1059" t="str">
            <v>CPCAR</v>
          </cell>
          <cell r="H1059">
            <v>236</v>
          </cell>
          <cell r="I1059" t="str">
            <v>ARM</v>
          </cell>
          <cell r="J1059">
            <v>40812</v>
          </cell>
          <cell r="K1059" t="str">
            <v>2011/009</v>
          </cell>
          <cell r="L1059" t="str">
            <v>INTERESES SEP 11 TRAMO A SANTANDER</v>
          </cell>
          <cell r="M1059" t="str">
            <v>INTS SEP CRED SANTANDER</v>
          </cell>
          <cell r="N1059">
            <v>38</v>
          </cell>
        </row>
        <row r="1060">
          <cell r="B1060">
            <v>56101001</v>
          </cell>
          <cell r="C1060" t="str">
            <v>Intereses sobre préstamos</v>
          </cell>
          <cell r="D1060">
            <v>826831.99</v>
          </cell>
          <cell r="E1060" t="str">
            <v>Gasto Deducible / Ingreso Acumulable</v>
          </cell>
          <cell r="F1060" t="str">
            <v>ACRES</v>
          </cell>
          <cell r="G1060" t="str">
            <v>CPCAR</v>
          </cell>
          <cell r="H1060">
            <v>236</v>
          </cell>
          <cell r="I1060" t="str">
            <v>ARM</v>
          </cell>
          <cell r="J1060">
            <v>40812</v>
          </cell>
          <cell r="K1060" t="str">
            <v>2011/009</v>
          </cell>
          <cell r="L1060" t="str">
            <v>INTERESES SEP 11 TRAMO B SANTANDER</v>
          </cell>
          <cell r="M1060" t="str">
            <v>INTS SEP CRED SANTANDER</v>
          </cell>
          <cell r="N1060">
            <v>40</v>
          </cell>
        </row>
        <row r="1061">
          <cell r="B1061">
            <v>56101001</v>
          </cell>
          <cell r="C1061" t="str">
            <v>Intereses sobre préstamos</v>
          </cell>
          <cell r="D1061">
            <v>1120654.31</v>
          </cell>
          <cell r="E1061" t="str">
            <v>Gasto Deducible / Ingreso Acumulable</v>
          </cell>
          <cell r="F1061" t="str">
            <v>ACRES</v>
          </cell>
          <cell r="G1061" t="str">
            <v>RFCAR</v>
          </cell>
          <cell r="H1061">
            <v>241</v>
          </cell>
          <cell r="I1061" t="str">
            <v>ARM</v>
          </cell>
          <cell r="J1061">
            <v>40816</v>
          </cell>
          <cell r="K1061" t="str">
            <v>2011/009</v>
          </cell>
          <cell r="L1061" t="str">
            <v>DIF COBERTURA SWAP  SEP 11</v>
          </cell>
          <cell r="M1061" t="str">
            <v>DIF COBERTURA SWAP  SEP</v>
          </cell>
          <cell r="N1061">
            <v>124</v>
          </cell>
        </row>
        <row r="1062">
          <cell r="B1062">
            <v>56101001</v>
          </cell>
          <cell r="C1062" t="str">
            <v>Intereses sobre préstamos</v>
          </cell>
          <cell r="D1062">
            <v>79942.3</v>
          </cell>
          <cell r="E1062" t="str">
            <v>Gasto Deducible / Ingreso Acumulable</v>
          </cell>
          <cell r="F1062" t="str">
            <v>ACRES</v>
          </cell>
          <cell r="G1062" t="str">
            <v>RFCAR</v>
          </cell>
          <cell r="H1062">
            <v>241</v>
          </cell>
          <cell r="I1062" t="str">
            <v>ARM</v>
          </cell>
          <cell r="J1062">
            <v>40816</v>
          </cell>
          <cell r="K1062" t="str">
            <v>2011/009</v>
          </cell>
          <cell r="L1062" t="str">
            <v>DIF COBERTURA SWAP  SEP 11</v>
          </cell>
          <cell r="M1062" t="str">
            <v>DIF COBERTURA SWAP  SEP</v>
          </cell>
          <cell r="N1062">
            <v>126</v>
          </cell>
        </row>
        <row r="1063">
          <cell r="B1063">
            <v>56101001</v>
          </cell>
          <cell r="C1063" t="str">
            <v>Intereses sobre préstamos</v>
          </cell>
          <cell r="D1063">
            <v>412965.3</v>
          </cell>
          <cell r="E1063" t="str">
            <v>Gasto Deducible / Ingreso Acumulable</v>
          </cell>
          <cell r="F1063" t="str">
            <v>ACRES</v>
          </cell>
          <cell r="G1063" t="str">
            <v>CPCAR</v>
          </cell>
          <cell r="H1063">
            <v>264</v>
          </cell>
          <cell r="I1063" t="str">
            <v>ARM</v>
          </cell>
          <cell r="J1063">
            <v>40840</v>
          </cell>
          <cell r="K1063" t="str">
            <v>2011/010</v>
          </cell>
          <cell r="L1063" t="str">
            <v>INTERESES OCT 11 TRAMO A SANTANDER</v>
          </cell>
          <cell r="M1063" t="str">
            <v>INTS OCT CRED SANTANDER</v>
          </cell>
          <cell r="N1063">
            <v>1</v>
          </cell>
        </row>
        <row r="1064">
          <cell r="B1064">
            <v>56101001</v>
          </cell>
          <cell r="C1064" t="str">
            <v>Intereses sobre préstamos</v>
          </cell>
          <cell r="D1064">
            <v>701566.13</v>
          </cell>
          <cell r="E1064" t="str">
            <v>Gasto Deducible / Ingreso Acumulable</v>
          </cell>
          <cell r="F1064" t="str">
            <v>ACRES</v>
          </cell>
          <cell r="G1064" t="str">
            <v>CPCAR</v>
          </cell>
          <cell r="H1064">
            <v>264</v>
          </cell>
          <cell r="I1064" t="str">
            <v>ARM</v>
          </cell>
          <cell r="J1064">
            <v>40840</v>
          </cell>
          <cell r="K1064" t="str">
            <v>2011/010</v>
          </cell>
          <cell r="L1064" t="str">
            <v>INTERESES OCT 11 TRAMO B SANTANDER</v>
          </cell>
          <cell r="M1064" t="str">
            <v>INTS OCT CRED SANTANDER</v>
          </cell>
          <cell r="N1064">
            <v>3</v>
          </cell>
        </row>
        <row r="1065">
          <cell r="B1065">
            <v>56101001</v>
          </cell>
          <cell r="C1065" t="str">
            <v>Intereses sobre préstamos</v>
          </cell>
          <cell r="D1065">
            <v>952996.84</v>
          </cell>
          <cell r="E1065" t="str">
            <v>Gasto Deducible / Ingreso Acumulable</v>
          </cell>
          <cell r="F1065" t="str">
            <v>ACRES</v>
          </cell>
          <cell r="G1065" t="str">
            <v>CPCAR</v>
          </cell>
          <cell r="H1065">
            <v>265</v>
          </cell>
          <cell r="I1065" t="str">
            <v>ARM</v>
          </cell>
          <cell r="J1065">
            <v>40840</v>
          </cell>
          <cell r="K1065" t="str">
            <v>2011/010</v>
          </cell>
          <cell r="L1065" t="str">
            <v>INTS BANOBRAS TRAMO A OCT 2011</v>
          </cell>
          <cell r="M1065" t="str">
            <v>INTS BANOBRAS OCT 11</v>
          </cell>
          <cell r="N1065">
            <v>1</v>
          </cell>
        </row>
        <row r="1066">
          <cell r="B1066">
            <v>56101001</v>
          </cell>
          <cell r="C1066" t="str">
            <v>Intereses sobre préstamos</v>
          </cell>
          <cell r="D1066">
            <v>1016318.55</v>
          </cell>
          <cell r="E1066" t="str">
            <v>Gasto Deducible / Ingreso Acumulable</v>
          </cell>
          <cell r="F1066" t="str">
            <v>ACRES</v>
          </cell>
          <cell r="G1066" t="str">
            <v>RFCAR</v>
          </cell>
          <cell r="H1066">
            <v>297</v>
          </cell>
          <cell r="I1066" t="str">
            <v>ARM</v>
          </cell>
          <cell r="J1066">
            <v>40840</v>
          </cell>
          <cell r="K1066" t="str">
            <v>2011/010</v>
          </cell>
          <cell r="L1066" t="str">
            <v>DIF COBERTURA SWAP  OCT 11</v>
          </cell>
          <cell r="M1066" t="str">
            <v>DIF COBERTURA SWAP  OCT</v>
          </cell>
          <cell r="N1066">
            <v>2</v>
          </cell>
        </row>
        <row r="1067">
          <cell r="B1067">
            <v>56101001</v>
          </cell>
          <cell r="C1067" t="str">
            <v>Intereses sobre préstamos</v>
          </cell>
          <cell r="D1067">
            <v>455722.7</v>
          </cell>
          <cell r="E1067" t="str">
            <v>Gasto Deducible / Ingreso Acumulable</v>
          </cell>
          <cell r="F1067" t="str">
            <v>ACRES</v>
          </cell>
          <cell r="G1067" t="str">
            <v>CPCAR</v>
          </cell>
          <cell r="H1067">
            <v>333</v>
          </cell>
          <cell r="I1067" t="str">
            <v>ARM</v>
          </cell>
          <cell r="J1067">
            <v>40871</v>
          </cell>
          <cell r="K1067" t="str">
            <v>2011/011</v>
          </cell>
          <cell r="L1067" t="str">
            <v>INTERESES NOV 11 TRAMO A SANTANDER</v>
          </cell>
          <cell r="M1067" t="str">
            <v>INTS NOV CRED SANTANDER</v>
          </cell>
          <cell r="N1067">
            <v>1</v>
          </cell>
        </row>
        <row r="1068">
          <cell r="B1068">
            <v>56101001</v>
          </cell>
          <cell r="C1068" t="str">
            <v>Intereses sobre préstamos</v>
          </cell>
          <cell r="D1068">
            <v>774204.54</v>
          </cell>
          <cell r="E1068" t="str">
            <v>Gasto Deducible / Ingreso Acumulable</v>
          </cell>
          <cell r="F1068" t="str">
            <v>ACRES</v>
          </cell>
          <cell r="G1068" t="str">
            <v>CPCAR</v>
          </cell>
          <cell r="H1068">
            <v>333</v>
          </cell>
          <cell r="I1068" t="str">
            <v>ARM</v>
          </cell>
          <cell r="J1068">
            <v>40871</v>
          </cell>
          <cell r="K1068" t="str">
            <v>2011/011</v>
          </cell>
          <cell r="L1068" t="str">
            <v>INTERESES NOV 11 TRAMO B SANTANDER</v>
          </cell>
          <cell r="M1068" t="str">
            <v>INTS NOV CRED SANTANDER</v>
          </cell>
          <cell r="N1068">
            <v>3</v>
          </cell>
        </row>
        <row r="1069">
          <cell r="B1069">
            <v>56101001</v>
          </cell>
          <cell r="C1069" t="str">
            <v>Intereses sobre préstamos</v>
          </cell>
          <cell r="D1069">
            <v>1051667.77</v>
          </cell>
          <cell r="E1069" t="str">
            <v>Gasto Deducible / Ingreso Acumulable</v>
          </cell>
          <cell r="F1069" t="str">
            <v>ACRES</v>
          </cell>
          <cell r="G1069" t="str">
            <v>CPCAR</v>
          </cell>
          <cell r="H1069">
            <v>334</v>
          </cell>
          <cell r="I1069" t="str">
            <v>ARM</v>
          </cell>
          <cell r="J1069">
            <v>40871</v>
          </cell>
          <cell r="K1069" t="str">
            <v>2011/011</v>
          </cell>
          <cell r="L1069" t="str">
            <v>INTS BANOBRAS TRAMO A NOV 2011</v>
          </cell>
          <cell r="M1069" t="str">
            <v>INTS BANOBRAS NOV 11</v>
          </cell>
          <cell r="N1069">
            <v>1</v>
          </cell>
        </row>
        <row r="1070">
          <cell r="B1070">
            <v>56101001</v>
          </cell>
          <cell r="C1070" t="str">
            <v>Intereses sobre préstamos</v>
          </cell>
          <cell r="D1070">
            <v>1130145.6000000001</v>
          </cell>
          <cell r="E1070" t="str">
            <v>Gasto Deducible / Ingreso Acumulable</v>
          </cell>
          <cell r="F1070" t="str">
            <v>ACRES</v>
          </cell>
          <cell r="G1070" t="str">
            <v>RFCAR</v>
          </cell>
          <cell r="H1070">
            <v>354</v>
          </cell>
          <cell r="I1070" t="str">
            <v>ARM</v>
          </cell>
          <cell r="J1070">
            <v>40871</v>
          </cell>
          <cell r="K1070" t="str">
            <v>2011/011</v>
          </cell>
          <cell r="L1070" t="str">
            <v>DIF COBERTURA SWAP  NOV 11</v>
          </cell>
          <cell r="M1070" t="str">
            <v>DIF COBERTURA SWAP  NOV</v>
          </cell>
          <cell r="N1070">
            <v>2</v>
          </cell>
        </row>
        <row r="1071">
          <cell r="B1071">
            <v>56101001</v>
          </cell>
          <cell r="C1071" t="str">
            <v>Intereses sobre préstamos</v>
          </cell>
          <cell r="D1071">
            <v>470271.73</v>
          </cell>
          <cell r="E1071" t="str">
            <v>Gasto Deducible / Ingreso Acumulable</v>
          </cell>
          <cell r="F1071" t="str">
            <v>ACRES</v>
          </cell>
          <cell r="G1071" t="str">
            <v>CPCAR</v>
          </cell>
          <cell r="H1071">
            <v>407</v>
          </cell>
          <cell r="I1071" t="str">
            <v>ARM</v>
          </cell>
          <cell r="J1071">
            <v>40903</v>
          </cell>
          <cell r="K1071" t="str">
            <v>2011/012</v>
          </cell>
          <cell r="L1071" t="str">
            <v>INTERESES DIC 11 TRAMO A SANTANDER</v>
          </cell>
          <cell r="M1071" t="str">
            <v>INTS DIC CRED SANTANDER</v>
          </cell>
          <cell r="N1071">
            <v>1</v>
          </cell>
        </row>
        <row r="1072">
          <cell r="B1072">
            <v>56101001</v>
          </cell>
          <cell r="C1072" t="str">
            <v>Intereses sobre préstamos</v>
          </cell>
          <cell r="D1072">
            <v>798921.16</v>
          </cell>
          <cell r="E1072" t="str">
            <v>Gasto Deducible / Ingreso Acumulable</v>
          </cell>
          <cell r="F1072" t="str">
            <v>ACRES</v>
          </cell>
          <cell r="G1072" t="str">
            <v>CPCAR</v>
          </cell>
          <cell r="H1072">
            <v>407</v>
          </cell>
          <cell r="I1072" t="str">
            <v>ARM</v>
          </cell>
          <cell r="J1072">
            <v>40903</v>
          </cell>
          <cell r="K1072" t="str">
            <v>2011/012</v>
          </cell>
          <cell r="L1072" t="str">
            <v>INTERESES DIC 11 TRAMO B SANTANDER</v>
          </cell>
          <cell r="M1072" t="str">
            <v>INTS DIC CRED SANTANDER</v>
          </cell>
          <cell r="N1072">
            <v>3</v>
          </cell>
        </row>
        <row r="1073">
          <cell r="B1073">
            <v>56101001</v>
          </cell>
          <cell r="C1073" t="str">
            <v>Intereses sobre préstamos</v>
          </cell>
          <cell r="D1073">
            <v>1085242.44</v>
          </cell>
          <cell r="E1073" t="str">
            <v>Gasto Deducible / Ingreso Acumulable</v>
          </cell>
          <cell r="F1073" t="str">
            <v>ACRES</v>
          </cell>
          <cell r="G1073" t="str">
            <v>CPCAR</v>
          </cell>
          <cell r="H1073">
            <v>408</v>
          </cell>
          <cell r="I1073" t="str">
            <v>ARM</v>
          </cell>
          <cell r="J1073">
            <v>40903</v>
          </cell>
          <cell r="K1073" t="str">
            <v>2011/012</v>
          </cell>
          <cell r="L1073" t="str">
            <v>INTS BANOBRAS TRAMO A DIC 2011</v>
          </cell>
          <cell r="M1073" t="str">
            <v>INTS BANOBRAS DIC 11</v>
          </cell>
          <cell r="N1073">
            <v>1</v>
          </cell>
        </row>
        <row r="1074">
          <cell r="B1074">
            <v>56101001</v>
          </cell>
          <cell r="C1074" t="str">
            <v>Intereses sobre préstamos</v>
          </cell>
          <cell r="D1074">
            <v>1160890.57</v>
          </cell>
          <cell r="E1074" t="str">
            <v>Gasto Deducible / Ingreso Acumulable</v>
          </cell>
          <cell r="F1074" t="str">
            <v>ACRES</v>
          </cell>
          <cell r="G1074" t="str">
            <v>RFCAR</v>
          </cell>
          <cell r="H1074">
            <v>426</v>
          </cell>
          <cell r="I1074" t="str">
            <v>ARM</v>
          </cell>
          <cell r="J1074">
            <v>40903</v>
          </cell>
          <cell r="K1074" t="str">
            <v>2011/012</v>
          </cell>
          <cell r="L1074" t="str">
            <v>DIF COBERTURA SWAP  DIC 11</v>
          </cell>
          <cell r="M1074" t="str">
            <v>DIF COBERTURA SWAP  DIC</v>
          </cell>
          <cell r="N1074">
            <v>2</v>
          </cell>
        </row>
        <row r="1075">
          <cell r="B1075">
            <v>56101001</v>
          </cell>
          <cell r="C1075" t="str">
            <v>Intereses sobre préstamos</v>
          </cell>
          <cell r="D1075">
            <v>1114237.8400000001</v>
          </cell>
          <cell r="E1075" t="str">
            <v>Gasto Deducible / Ingreso Acumulable</v>
          </cell>
          <cell r="F1075" t="str">
            <v>ACRES</v>
          </cell>
          <cell r="G1075" t="str">
            <v>CPCAR</v>
          </cell>
          <cell r="H1075">
            <v>212</v>
          </cell>
          <cell r="I1075" t="str">
            <v>ARM</v>
          </cell>
          <cell r="J1075">
            <v>40755</v>
          </cell>
          <cell r="K1075" t="str">
            <v>2011/007</v>
          </cell>
          <cell r="L1075" t="str">
            <v>INTS BANOBRAS TRAMO A JUL 2011</v>
          </cell>
          <cell r="M1075" t="str">
            <v>INTS BANOBRAS JUL 11</v>
          </cell>
          <cell r="N1075">
            <v>63</v>
          </cell>
        </row>
        <row r="1076">
          <cell r="B1076">
            <v>56101001</v>
          </cell>
          <cell r="C1076" t="str">
            <v>Intereses sobre préstamos</v>
          </cell>
          <cell r="D1076">
            <v>482836.4</v>
          </cell>
          <cell r="E1076" t="str">
            <v>Gasto Deducible / Ingreso Acumulable</v>
          </cell>
          <cell r="F1076" t="str">
            <v>ACRES</v>
          </cell>
          <cell r="G1076" t="str">
            <v>CPCAR</v>
          </cell>
          <cell r="H1076">
            <v>212</v>
          </cell>
          <cell r="I1076" t="str">
            <v>ARM</v>
          </cell>
          <cell r="J1076">
            <v>40755</v>
          </cell>
          <cell r="K1076" t="str">
            <v>2011/007</v>
          </cell>
          <cell r="L1076" t="str">
            <v>INTERESES JUL 11 TRAMO A SANTANDER</v>
          </cell>
          <cell r="M1076" t="str">
            <v>INTS JUL CRED SANTANDER</v>
          </cell>
          <cell r="N1076">
            <v>69</v>
          </cell>
        </row>
        <row r="1077">
          <cell r="B1077">
            <v>56101001</v>
          </cell>
          <cell r="C1077" t="str">
            <v>Intereses sobre préstamos</v>
          </cell>
          <cell r="D1077">
            <v>820266.65</v>
          </cell>
          <cell r="E1077" t="str">
            <v>Gasto Deducible / Ingreso Acumulable</v>
          </cell>
          <cell r="F1077" t="str">
            <v>ACRES</v>
          </cell>
          <cell r="G1077" t="str">
            <v>CPCAR</v>
          </cell>
          <cell r="H1077">
            <v>212</v>
          </cell>
          <cell r="I1077" t="str">
            <v>ARM</v>
          </cell>
          <cell r="J1077">
            <v>40755</v>
          </cell>
          <cell r="K1077" t="str">
            <v>2011/007</v>
          </cell>
          <cell r="L1077" t="str">
            <v>INTERESES JUL 11 TRAMO B SANTANDER</v>
          </cell>
          <cell r="M1077" t="str">
            <v>INTS JUL CRED SANTANDER</v>
          </cell>
          <cell r="N1077">
            <v>70</v>
          </cell>
        </row>
        <row r="1078">
          <cell r="B1078">
            <v>56101001</v>
          </cell>
          <cell r="C1078" t="str">
            <v>Intereses sobre préstamos</v>
          </cell>
          <cell r="D1078">
            <v>-84330.77</v>
          </cell>
          <cell r="E1078" t="str">
            <v>Provisiones de Gastos no Deducibles</v>
          </cell>
          <cell r="F1078" t="str">
            <v>ACRES</v>
          </cell>
          <cell r="G1078" t="str">
            <v>PRCAR</v>
          </cell>
          <cell r="H1078">
            <v>216</v>
          </cell>
          <cell r="I1078" t="str">
            <v>ARM</v>
          </cell>
          <cell r="J1078">
            <v>40755</v>
          </cell>
          <cell r="K1078" t="str">
            <v>2011/007</v>
          </cell>
          <cell r="L1078" t="str">
            <v>CANC PROVISION COMISION PREPAGO ESTIM 24B</v>
          </cell>
          <cell r="M1078" t="str">
            <v>CANC PROV COM PREPAGO</v>
          </cell>
          <cell r="N1078">
            <v>4</v>
          </cell>
        </row>
        <row r="1079">
          <cell r="B1079">
            <v>56101001</v>
          </cell>
          <cell r="C1079" t="str">
            <v>Intereses sobre préstamos</v>
          </cell>
          <cell r="D1079">
            <v>1120654.31</v>
          </cell>
          <cell r="E1079" t="str">
            <v>Provisiones de Gastos no Deducibles</v>
          </cell>
          <cell r="F1079" t="str">
            <v>ACRES</v>
          </cell>
          <cell r="G1079" t="str">
            <v>RFCAR</v>
          </cell>
          <cell r="H1079">
            <v>217</v>
          </cell>
          <cell r="I1079" t="str">
            <v>ARM</v>
          </cell>
          <cell r="J1079">
            <v>40755</v>
          </cell>
          <cell r="K1079" t="str">
            <v>2011/007</v>
          </cell>
          <cell r="L1079" t="str">
            <v>DIF COBERTURA SWAP  JUL 11</v>
          </cell>
          <cell r="M1079" t="str">
            <v>DIF COBERTURA SWAP  JUL</v>
          </cell>
          <cell r="N1079">
            <v>143</v>
          </cell>
        </row>
        <row r="1080">
          <cell r="B1080">
            <v>56101001</v>
          </cell>
          <cell r="C1080" t="str">
            <v>Intereses sobre préstamos</v>
          </cell>
          <cell r="D1080">
            <v>17153.18</v>
          </cell>
          <cell r="E1080" t="str">
            <v>Provisiones de Gastos no Deducibles</v>
          </cell>
          <cell r="F1080" t="str">
            <v>ACRES</v>
          </cell>
          <cell r="G1080" t="str">
            <v>CPCAR</v>
          </cell>
          <cell r="H1080">
            <v>140</v>
          </cell>
          <cell r="I1080" t="str">
            <v>ARM</v>
          </cell>
          <cell r="J1080">
            <v>40562</v>
          </cell>
          <cell r="K1080" t="str">
            <v>2011/001</v>
          </cell>
          <cell r="L1080" t="str">
            <v>BANOBRAS COMISION ENE 11 SALDOS NO DISPUESTOS</v>
          </cell>
          <cell r="M1080" t="str">
            <v>BANOBRAS COMISION ENE 11</v>
          </cell>
          <cell r="N1080">
            <v>4</v>
          </cell>
        </row>
        <row r="1081">
          <cell r="B1081">
            <v>56101001</v>
          </cell>
          <cell r="C1081" t="str">
            <v>Intereses sobre préstamos</v>
          </cell>
          <cell r="D1081">
            <v>941673.59</v>
          </cell>
          <cell r="E1081" t="str">
            <v>Provisiones de Gastos no Deducibles</v>
          </cell>
          <cell r="F1081" t="str">
            <v>ACRES</v>
          </cell>
          <cell r="G1081" t="str">
            <v>CPCAR</v>
          </cell>
          <cell r="H1081">
            <v>140</v>
          </cell>
          <cell r="I1081" t="str">
            <v>ARM</v>
          </cell>
          <cell r="J1081">
            <v>40562</v>
          </cell>
          <cell r="K1081" t="str">
            <v>2011/001</v>
          </cell>
          <cell r="L1081" t="str">
            <v>INTS BANOBRAS TRAMO A DIC 2010</v>
          </cell>
          <cell r="M1081" t="str">
            <v>INTS BANOBRAS ENE 11</v>
          </cell>
          <cell r="N1081">
            <v>53</v>
          </cell>
        </row>
        <row r="1082">
          <cell r="B1082">
            <v>56101001</v>
          </cell>
          <cell r="C1082" t="str">
            <v>Intereses sobre préstamos</v>
          </cell>
          <cell r="D1082">
            <v>408058.57</v>
          </cell>
          <cell r="E1082" t="str">
            <v>Provisiones de Gastos no Deducibles</v>
          </cell>
          <cell r="F1082" t="str">
            <v>ACRES</v>
          </cell>
          <cell r="G1082" t="str">
            <v>CPCAR</v>
          </cell>
          <cell r="H1082">
            <v>140</v>
          </cell>
          <cell r="I1082" t="str">
            <v>ARM</v>
          </cell>
          <cell r="J1082">
            <v>40562</v>
          </cell>
          <cell r="K1082" t="str">
            <v>2011/001</v>
          </cell>
          <cell r="L1082" t="str">
            <v>INTERESES DIC 10 TRAMO A SANTANDER</v>
          </cell>
          <cell r="M1082" t="str">
            <v>INTS DIC CRED SANTANDER</v>
          </cell>
          <cell r="N1082">
            <v>59</v>
          </cell>
        </row>
        <row r="1083">
          <cell r="B1083">
            <v>56101001</v>
          </cell>
          <cell r="C1083" t="str">
            <v>Intereses sobre préstamos</v>
          </cell>
          <cell r="D1083">
            <v>750069.08</v>
          </cell>
          <cell r="E1083" t="str">
            <v>Provisiones de Gastos no Deducibles</v>
          </cell>
          <cell r="F1083" t="str">
            <v>ACRES</v>
          </cell>
          <cell r="G1083" t="str">
            <v>CPCAR</v>
          </cell>
          <cell r="H1083">
            <v>140</v>
          </cell>
          <cell r="I1083" t="str">
            <v>ARM</v>
          </cell>
          <cell r="J1083">
            <v>40562</v>
          </cell>
          <cell r="K1083" t="str">
            <v>2011/001</v>
          </cell>
          <cell r="L1083" t="str">
            <v>INTERESES DIC 10 TRAMO B SANTANDER</v>
          </cell>
          <cell r="M1083" t="str">
            <v>INTS DIC CRED SANTANDER</v>
          </cell>
          <cell r="N1083">
            <v>60</v>
          </cell>
        </row>
        <row r="1084">
          <cell r="B1084">
            <v>56101001</v>
          </cell>
          <cell r="C1084" t="str">
            <v>Intereses sobre préstamos</v>
          </cell>
          <cell r="D1084">
            <v>18875.84</v>
          </cell>
          <cell r="E1084" t="str">
            <v>Provisiones de Gastos no Deducibles</v>
          </cell>
          <cell r="F1084" t="str">
            <v>ACRES</v>
          </cell>
          <cell r="G1084" t="str">
            <v>CPCAR</v>
          </cell>
          <cell r="H1084">
            <v>140</v>
          </cell>
          <cell r="I1084" t="str">
            <v>ARM</v>
          </cell>
          <cell r="J1084">
            <v>40562</v>
          </cell>
          <cell r="K1084" t="str">
            <v>2011/001</v>
          </cell>
          <cell r="L1084" t="str">
            <v>SANTANDER COMISION ENE 11 SALDOS NO DISPUESTOS</v>
          </cell>
          <cell r="M1084" t="str">
            <v>SANT COMISION ENE 11</v>
          </cell>
          <cell r="N1084">
            <v>65</v>
          </cell>
        </row>
        <row r="1085">
          <cell r="B1085">
            <v>56101001</v>
          </cell>
          <cell r="C1085" t="str">
            <v>Intereses sobre préstamos</v>
          </cell>
          <cell r="D1085">
            <v>15576.63</v>
          </cell>
          <cell r="E1085" t="str">
            <v>Provisiones de Gastos no Deducibles</v>
          </cell>
          <cell r="F1085" t="str">
            <v>ACRES</v>
          </cell>
          <cell r="G1085" t="str">
            <v>CPCAR</v>
          </cell>
          <cell r="H1085">
            <v>149</v>
          </cell>
          <cell r="I1085" t="str">
            <v>ARM</v>
          </cell>
          <cell r="J1085">
            <v>40598</v>
          </cell>
          <cell r="K1085" t="str">
            <v>2011/002</v>
          </cell>
          <cell r="L1085" t="str">
            <v>BANOBRAS COMISION FEB 11 SALDOS NO DISPUESTOS</v>
          </cell>
          <cell r="M1085" t="str">
            <v>BANOBRAS COMISION FEB 11</v>
          </cell>
          <cell r="N1085">
            <v>4</v>
          </cell>
        </row>
        <row r="1086">
          <cell r="B1086">
            <v>56101001</v>
          </cell>
          <cell r="C1086" t="str">
            <v>Intereses sobre préstamos</v>
          </cell>
          <cell r="D1086">
            <v>962012.24</v>
          </cell>
          <cell r="E1086" t="str">
            <v>Provisiones de Gastos no Deducibles</v>
          </cell>
          <cell r="F1086" t="str">
            <v>ACRES</v>
          </cell>
          <cell r="G1086" t="str">
            <v>CPCAR</v>
          </cell>
          <cell r="H1086">
            <v>149</v>
          </cell>
          <cell r="I1086" t="str">
            <v>ARM</v>
          </cell>
          <cell r="J1086">
            <v>40598</v>
          </cell>
          <cell r="K1086" t="str">
            <v>2011/002</v>
          </cell>
          <cell r="L1086" t="str">
            <v>INTS BANOBRAS TRAMO A FEB 2011</v>
          </cell>
          <cell r="M1086" t="str">
            <v>INTS BANOBRAS FEB 11</v>
          </cell>
          <cell r="N1086">
            <v>40</v>
          </cell>
        </row>
        <row r="1087">
          <cell r="B1087">
            <v>56101001</v>
          </cell>
          <cell r="C1087" t="str">
            <v>Intereses sobre préstamos</v>
          </cell>
          <cell r="D1087">
            <v>416871.98</v>
          </cell>
          <cell r="E1087" t="str">
            <v>Provisiones de Gastos no Deducibles</v>
          </cell>
          <cell r="F1087" t="str">
            <v>ACRES</v>
          </cell>
          <cell r="G1087" t="str">
            <v>CPCAR</v>
          </cell>
          <cell r="H1087">
            <v>149</v>
          </cell>
          <cell r="I1087" t="str">
            <v>ARM</v>
          </cell>
          <cell r="J1087">
            <v>40598</v>
          </cell>
          <cell r="K1087" t="str">
            <v>2011/002</v>
          </cell>
          <cell r="L1087" t="str">
            <v>INTERESES FEB 11 TRAMO A SANTANDER</v>
          </cell>
          <cell r="M1087" t="str">
            <v>INTS FEB CRED SANTANDER</v>
          </cell>
          <cell r="N1087">
            <v>46</v>
          </cell>
        </row>
        <row r="1088">
          <cell r="B1088">
            <v>56101001</v>
          </cell>
          <cell r="C1088" t="str">
            <v>Intereses sobre préstamos</v>
          </cell>
          <cell r="D1088">
            <v>760784.38</v>
          </cell>
          <cell r="E1088" t="str">
            <v>Provisiones de Gastos no Deducibles</v>
          </cell>
          <cell r="F1088" t="str">
            <v>ACRES</v>
          </cell>
          <cell r="G1088" t="str">
            <v>CPCAR</v>
          </cell>
          <cell r="H1088">
            <v>149</v>
          </cell>
          <cell r="I1088" t="str">
            <v>ARM</v>
          </cell>
          <cell r="J1088">
            <v>40598</v>
          </cell>
          <cell r="K1088" t="str">
            <v>2011/002</v>
          </cell>
          <cell r="L1088" t="str">
            <v>INTERESES FEB 11 TRAMO B SANTANDER</v>
          </cell>
          <cell r="M1088" t="str">
            <v>INTS FEB CRED SANTANDER</v>
          </cell>
          <cell r="N1088">
            <v>47</v>
          </cell>
        </row>
        <row r="1089">
          <cell r="B1089">
            <v>56101001</v>
          </cell>
          <cell r="C1089" t="str">
            <v>Intereses sobre préstamos</v>
          </cell>
          <cell r="D1089">
            <v>17335.310000000001</v>
          </cell>
          <cell r="E1089" t="str">
            <v>Provisiones de Gastos no Deducibles</v>
          </cell>
          <cell r="F1089" t="str">
            <v>ACRES</v>
          </cell>
          <cell r="G1089" t="str">
            <v>CPCAR</v>
          </cell>
          <cell r="H1089">
            <v>149</v>
          </cell>
          <cell r="I1089" t="str">
            <v>ARM</v>
          </cell>
          <cell r="J1089">
            <v>40598</v>
          </cell>
          <cell r="K1089" t="str">
            <v>2011/002</v>
          </cell>
          <cell r="L1089" t="str">
            <v>SANTANDER COMISION FEB 11 SALDOS NO DISPUESTOS</v>
          </cell>
          <cell r="M1089" t="str">
            <v>SANT COMISION FEB 11</v>
          </cell>
          <cell r="N1089">
            <v>52</v>
          </cell>
        </row>
        <row r="1090">
          <cell r="B1090">
            <v>56101001</v>
          </cell>
          <cell r="C1090" t="str">
            <v>Intereses sobre préstamos</v>
          </cell>
          <cell r="D1090">
            <v>1040523.61</v>
          </cell>
          <cell r="E1090" t="str">
            <v>Provisiones de Gastos no Deducibles</v>
          </cell>
          <cell r="F1090" t="str">
            <v>ACRES</v>
          </cell>
          <cell r="G1090" t="str">
            <v>RFCAR</v>
          </cell>
          <cell r="H1090">
            <v>154</v>
          </cell>
          <cell r="I1090" t="str">
            <v>ARM</v>
          </cell>
          <cell r="J1090">
            <v>40598</v>
          </cell>
          <cell r="K1090" t="str">
            <v>2011/002</v>
          </cell>
          <cell r="L1090" t="str">
            <v>DIF COBERTURA SWAP  FEB 11</v>
          </cell>
          <cell r="M1090" t="str">
            <v>DIF COBERTURA SWAP  FEB</v>
          </cell>
          <cell r="N1090">
            <v>127</v>
          </cell>
        </row>
        <row r="1091">
          <cell r="B1091">
            <v>56101001</v>
          </cell>
          <cell r="C1091" t="str">
            <v>Intereses sobre préstamos</v>
          </cell>
          <cell r="D1091">
            <v>1529825.34</v>
          </cell>
          <cell r="E1091" t="str">
            <v>Provisiones de Gastos no Deducibles</v>
          </cell>
          <cell r="F1091" t="str">
            <v>ACRES</v>
          </cell>
          <cell r="G1091" t="str">
            <v>PRCAR</v>
          </cell>
          <cell r="H1091">
            <v>165</v>
          </cell>
          <cell r="I1091" t="str">
            <v>AZP</v>
          </cell>
          <cell r="J1091">
            <v>40624</v>
          </cell>
          <cell r="K1091" t="str">
            <v>2011/003</v>
          </cell>
          <cell r="L1091" t="str">
            <v>CANC PARCIAL D-173219 DESC INTERESES CARJ</v>
          </cell>
          <cell r="M1091" t="str">
            <v>DESCARGA INTERESES</v>
          </cell>
          <cell r="N1091">
            <v>31</v>
          </cell>
        </row>
        <row r="1092">
          <cell r="B1092">
            <v>56101001</v>
          </cell>
          <cell r="C1092" t="str">
            <v>Intereses sobre préstamos</v>
          </cell>
          <cell r="D1092">
            <v>12301.34</v>
          </cell>
          <cell r="E1092" t="str">
            <v>Provisiones de Gastos no Deducibles</v>
          </cell>
          <cell r="F1092" t="str">
            <v>ACRES</v>
          </cell>
          <cell r="G1092" t="str">
            <v>CPCAR</v>
          </cell>
          <cell r="H1092">
            <v>161</v>
          </cell>
          <cell r="I1092" t="str">
            <v>ARM</v>
          </cell>
          <cell r="J1092">
            <v>40626</v>
          </cell>
          <cell r="K1092" t="str">
            <v>2011/003</v>
          </cell>
          <cell r="L1092" t="str">
            <v>BANOBRAS COMISION MAR 11 SALDOS NO DISPUESTOS</v>
          </cell>
          <cell r="M1092" t="str">
            <v>BANOBRAS COMISION MAR 11</v>
          </cell>
          <cell r="N1092">
            <v>4</v>
          </cell>
        </row>
        <row r="1093">
          <cell r="B1093">
            <v>56101001</v>
          </cell>
          <cell r="C1093" t="str">
            <v>Intereses sobre préstamos</v>
          </cell>
          <cell r="D1093">
            <v>889239.25</v>
          </cell>
          <cell r="E1093" t="str">
            <v>Provisiones de Gastos no Deducibles</v>
          </cell>
          <cell r="F1093" t="str">
            <v>ACRES</v>
          </cell>
          <cell r="G1093" t="str">
            <v>CPCAR</v>
          </cell>
          <cell r="H1093">
            <v>161</v>
          </cell>
          <cell r="I1093" t="str">
            <v>ARM</v>
          </cell>
          <cell r="J1093">
            <v>40626</v>
          </cell>
          <cell r="K1093" t="str">
            <v>2011/003</v>
          </cell>
          <cell r="L1093" t="str">
            <v>INTS BANOBRAS TRAMO A MAR 2011</v>
          </cell>
          <cell r="M1093" t="str">
            <v>INTS BANOBRAS MAR 11</v>
          </cell>
          <cell r="N1093">
            <v>49</v>
          </cell>
        </row>
        <row r="1094">
          <cell r="B1094">
            <v>56101001</v>
          </cell>
          <cell r="C1094" t="str">
            <v>Intereses sobre préstamos</v>
          </cell>
          <cell r="D1094">
            <v>385337</v>
          </cell>
          <cell r="E1094" t="str">
            <v>Provisiones de Gastos no Deducibles</v>
          </cell>
          <cell r="F1094" t="str">
            <v>ACRES</v>
          </cell>
          <cell r="G1094" t="str">
            <v>CPCAR</v>
          </cell>
          <cell r="H1094">
            <v>161</v>
          </cell>
          <cell r="I1094" t="str">
            <v>ARM</v>
          </cell>
          <cell r="J1094">
            <v>40626</v>
          </cell>
          <cell r="K1094" t="str">
            <v>2011/003</v>
          </cell>
          <cell r="L1094" t="str">
            <v>INTERESES MAR 11 TRAMO A SANTANDER</v>
          </cell>
          <cell r="M1094" t="str">
            <v>INTS MAR CRED SANTANDER</v>
          </cell>
          <cell r="N1094">
            <v>55</v>
          </cell>
        </row>
        <row r="1095">
          <cell r="B1095">
            <v>56101001</v>
          </cell>
          <cell r="C1095" t="str">
            <v>Intereses sobre préstamos</v>
          </cell>
          <cell r="D1095">
            <v>697508.67</v>
          </cell>
          <cell r="E1095" t="str">
            <v>Provisiones de Gastos no Deducibles</v>
          </cell>
          <cell r="F1095" t="str">
            <v>ACRES</v>
          </cell>
          <cell r="G1095" t="str">
            <v>CPCAR</v>
          </cell>
          <cell r="H1095">
            <v>161</v>
          </cell>
          <cell r="I1095" t="str">
            <v>ARM</v>
          </cell>
          <cell r="J1095">
            <v>40626</v>
          </cell>
          <cell r="K1095" t="str">
            <v>2011/003</v>
          </cell>
          <cell r="L1095" t="str">
            <v>INTERESES MAR 11 TRAMO B SANTANDER</v>
          </cell>
          <cell r="M1095" t="str">
            <v>INTS MAR CRED SANTANDER</v>
          </cell>
          <cell r="N1095">
            <v>56</v>
          </cell>
        </row>
        <row r="1096">
          <cell r="B1096">
            <v>56101001</v>
          </cell>
          <cell r="C1096" t="str">
            <v>Intereses sobre préstamos</v>
          </cell>
          <cell r="D1096">
            <v>13913.26</v>
          </cell>
          <cell r="E1096" t="str">
            <v>Provisiones de Gastos no Deducibles</v>
          </cell>
          <cell r="F1096" t="str">
            <v>ACRES</v>
          </cell>
          <cell r="G1096" t="str">
            <v>CPCAR</v>
          </cell>
          <cell r="H1096">
            <v>161</v>
          </cell>
          <cell r="I1096" t="str">
            <v>ARM</v>
          </cell>
          <cell r="J1096">
            <v>40626</v>
          </cell>
          <cell r="K1096" t="str">
            <v>2011/003</v>
          </cell>
          <cell r="L1096" t="str">
            <v>SANTANDER COMISION MAR 11 SALDOS NO DISPUESTOS</v>
          </cell>
          <cell r="M1096" t="str">
            <v>SANT COMISION MAR 11</v>
          </cell>
          <cell r="N1096">
            <v>61</v>
          </cell>
        </row>
        <row r="1097">
          <cell r="B1097">
            <v>56101001</v>
          </cell>
          <cell r="C1097" t="str">
            <v>Intereses sobre préstamos</v>
          </cell>
          <cell r="D1097">
            <v>963067.77</v>
          </cell>
          <cell r="E1097" t="str">
            <v>Provisiones de Gastos no Deducibles</v>
          </cell>
          <cell r="F1097" t="str">
            <v>ACRES</v>
          </cell>
          <cell r="G1097" t="str">
            <v>RFCAR</v>
          </cell>
          <cell r="H1097">
            <v>166</v>
          </cell>
          <cell r="I1097" t="str">
            <v>ARM</v>
          </cell>
          <cell r="J1097">
            <v>40626</v>
          </cell>
          <cell r="K1097" t="str">
            <v>2011/003</v>
          </cell>
          <cell r="L1097" t="str">
            <v>DIF COBERTURA SWAP  MAR 11</v>
          </cell>
          <cell r="M1097" t="str">
            <v>DIF COBERTURA SWAP  MAR</v>
          </cell>
          <cell r="N1097">
            <v>168</v>
          </cell>
        </row>
        <row r="1098">
          <cell r="B1098">
            <v>56101001</v>
          </cell>
          <cell r="C1098" t="str">
            <v>Intereses sobre préstamos</v>
          </cell>
          <cell r="D1098">
            <v>1031276.15</v>
          </cell>
          <cell r="E1098" t="str">
            <v>Provisiones de Gastos no Deducibles</v>
          </cell>
          <cell r="F1098" t="str">
            <v>ACRES</v>
          </cell>
          <cell r="G1098" t="str">
            <v>CPCAR</v>
          </cell>
          <cell r="H1098">
            <v>173</v>
          </cell>
          <cell r="I1098" t="str">
            <v>ARM</v>
          </cell>
          <cell r="J1098">
            <v>40657</v>
          </cell>
          <cell r="K1098" t="str">
            <v>2011/004</v>
          </cell>
          <cell r="L1098" t="str">
            <v>INTS BANOBRAS TRAMO A ABR 2011</v>
          </cell>
          <cell r="M1098" t="str">
            <v>INTS BANOBRAS ABR 11</v>
          </cell>
          <cell r="N1098">
            <v>38</v>
          </cell>
        </row>
        <row r="1099">
          <cell r="B1099">
            <v>56101001</v>
          </cell>
          <cell r="C1099" t="str">
            <v>Intereses sobre préstamos</v>
          </cell>
          <cell r="D1099">
            <v>12751.29</v>
          </cell>
          <cell r="E1099" t="str">
            <v>Provisiones de Gastos no Deducibles</v>
          </cell>
          <cell r="F1099" t="str">
            <v>ACRES</v>
          </cell>
          <cell r="G1099" t="str">
            <v>CPCAR</v>
          </cell>
          <cell r="H1099">
            <v>173</v>
          </cell>
          <cell r="I1099" t="str">
            <v>ARM</v>
          </cell>
          <cell r="J1099">
            <v>40658</v>
          </cell>
          <cell r="K1099" t="str">
            <v>2011/004</v>
          </cell>
          <cell r="L1099" t="str">
            <v>BANOBRAS COMISION ABR 11 SALDOS NO DISPUESTOS</v>
          </cell>
          <cell r="M1099" t="str">
            <v>BANOBRAS COMISION ABR 11</v>
          </cell>
          <cell r="N1099">
            <v>4</v>
          </cell>
        </row>
        <row r="1100">
          <cell r="B1100">
            <v>56101001</v>
          </cell>
          <cell r="C1100" t="str">
            <v>Intereses sobre préstamos</v>
          </cell>
          <cell r="D1100">
            <v>446886.33</v>
          </cell>
          <cell r="E1100" t="str">
            <v>Provisiones de Gastos no Deducibles</v>
          </cell>
          <cell r="F1100" t="str">
            <v>ACRES</v>
          </cell>
          <cell r="G1100" t="str">
            <v>CPCAR</v>
          </cell>
          <cell r="H1100">
            <v>173</v>
          </cell>
          <cell r="I1100" t="str">
            <v>ARM</v>
          </cell>
          <cell r="J1100">
            <v>40658</v>
          </cell>
          <cell r="K1100" t="str">
            <v>2011/004</v>
          </cell>
          <cell r="L1100" t="str">
            <v>INTERESES ABR 11 TRAMO A SANTANDER</v>
          </cell>
          <cell r="M1100" t="str">
            <v>INTS ABR CRED SANTANDER</v>
          </cell>
          <cell r="N1100">
            <v>32</v>
          </cell>
        </row>
        <row r="1101">
          <cell r="B1101">
            <v>56101001</v>
          </cell>
          <cell r="C1101" t="str">
            <v>Intereses sobre préstamos</v>
          </cell>
          <cell r="D1101">
            <v>806159.91</v>
          </cell>
          <cell r="E1101" t="str">
            <v>Provisiones de Gastos no Deducibles</v>
          </cell>
          <cell r="F1101" t="str">
            <v>ACRES</v>
          </cell>
          <cell r="G1101" t="str">
            <v>CPCAR</v>
          </cell>
          <cell r="H1101">
            <v>173</v>
          </cell>
          <cell r="I1101" t="str">
            <v>ARM</v>
          </cell>
          <cell r="J1101">
            <v>40658</v>
          </cell>
          <cell r="K1101" t="str">
            <v>2011/004</v>
          </cell>
          <cell r="L1101" t="str">
            <v>INTERESES ABR 11 TRAMO B SANTANDER</v>
          </cell>
          <cell r="M1101" t="str">
            <v>INTS ABR CRED SANTANDER</v>
          </cell>
          <cell r="N1101">
            <v>33</v>
          </cell>
        </row>
        <row r="1102">
          <cell r="B1102">
            <v>56101001</v>
          </cell>
          <cell r="C1102" t="str">
            <v>Intereses sobre préstamos</v>
          </cell>
          <cell r="D1102">
            <v>14509</v>
          </cell>
          <cell r="E1102" t="str">
            <v>Provisiones de Gastos no Deducibles</v>
          </cell>
          <cell r="F1102" t="str">
            <v>ACRES</v>
          </cell>
          <cell r="G1102" t="str">
            <v>CPCAR</v>
          </cell>
          <cell r="H1102">
            <v>173</v>
          </cell>
          <cell r="I1102" t="str">
            <v>ARM</v>
          </cell>
          <cell r="J1102">
            <v>40658</v>
          </cell>
          <cell r="K1102" t="str">
            <v>2011/004</v>
          </cell>
          <cell r="L1102" t="str">
            <v>SANTANDER COMISION ABR 11 SALDOS NO DISPUESTOS</v>
          </cell>
          <cell r="M1102" t="str">
            <v>SANT COMISION ABR 11</v>
          </cell>
          <cell r="N1102">
            <v>42</v>
          </cell>
        </row>
        <row r="1103">
          <cell r="B1103">
            <v>56101001</v>
          </cell>
          <cell r="C1103" t="str">
            <v>Intereses sobre préstamos</v>
          </cell>
          <cell r="D1103">
            <v>1147177.78</v>
          </cell>
          <cell r="E1103" t="str">
            <v>Provisiones de Gastos no Deducibles</v>
          </cell>
          <cell r="F1103" t="str">
            <v>ACRES</v>
          </cell>
          <cell r="G1103" t="str">
            <v>RFCAR</v>
          </cell>
          <cell r="H1103">
            <v>178</v>
          </cell>
          <cell r="I1103" t="str">
            <v>ARM</v>
          </cell>
          <cell r="J1103">
            <v>40658</v>
          </cell>
          <cell r="K1103" t="str">
            <v>2011/004</v>
          </cell>
          <cell r="L1103" t="str">
            <v>DIF COBERTURA SWAP  ABR 11</v>
          </cell>
          <cell r="M1103" t="str">
            <v>DIF COBERTURA SWAP  ABR</v>
          </cell>
          <cell r="N1103">
            <v>126</v>
          </cell>
        </row>
        <row r="1104">
          <cell r="B1104">
            <v>56101001</v>
          </cell>
          <cell r="C1104" t="str">
            <v>Intereses sobre préstamos</v>
          </cell>
          <cell r="D1104">
            <v>62823.45</v>
          </cell>
          <cell r="E1104" t="str">
            <v>Provisiones de Gastos no Deducibles</v>
          </cell>
          <cell r="F1104" t="str">
            <v>ACRES</v>
          </cell>
          <cell r="G1104" t="str">
            <v>PRCAR</v>
          </cell>
          <cell r="H1104">
            <v>177</v>
          </cell>
          <cell r="I1104" t="str">
            <v>ARM</v>
          </cell>
          <cell r="J1104">
            <v>40663</v>
          </cell>
          <cell r="K1104" t="str">
            <v>2011/004</v>
          </cell>
          <cell r="L1104" t="str">
            <v>F-100002109548 SUMITOMO</v>
          </cell>
          <cell r="M1104" t="str">
            <v>CORREC CONST PROCESO</v>
          </cell>
          <cell r="N1104">
            <v>18</v>
          </cell>
        </row>
        <row r="1105">
          <cell r="B1105">
            <v>56101001</v>
          </cell>
          <cell r="C1105" t="str">
            <v>Intereses sobre préstamos</v>
          </cell>
          <cell r="D1105">
            <v>11309.56</v>
          </cell>
          <cell r="E1105" t="str">
            <v>Provisiones de Gastos no Deducibles</v>
          </cell>
          <cell r="F1105" t="str">
            <v>ACRES</v>
          </cell>
          <cell r="G1105" t="str">
            <v>CPCAR</v>
          </cell>
          <cell r="H1105">
            <v>186</v>
          </cell>
          <cell r="I1105" t="str">
            <v>ARM</v>
          </cell>
          <cell r="J1105">
            <v>40687</v>
          </cell>
          <cell r="K1105" t="str">
            <v>2011/005</v>
          </cell>
          <cell r="L1105" t="str">
            <v>BANOBRAS COMISION MAY 11 SALDOS NO DISPUESTOS</v>
          </cell>
          <cell r="M1105" t="str">
            <v>BANOBRAS COMISION MAY 11</v>
          </cell>
          <cell r="N1105">
            <v>4</v>
          </cell>
        </row>
        <row r="1106">
          <cell r="B1106">
            <v>56101001</v>
          </cell>
          <cell r="C1106" t="str">
            <v>Intereses sobre préstamos</v>
          </cell>
          <cell r="D1106">
            <v>942773.81</v>
          </cell>
          <cell r="E1106" t="str">
            <v>Provisiones de Gastos no Deducibles</v>
          </cell>
          <cell r="F1106" t="str">
            <v>ACRES</v>
          </cell>
          <cell r="G1106" t="str">
            <v>CPCAR</v>
          </cell>
          <cell r="H1106">
            <v>186</v>
          </cell>
          <cell r="I1106" t="str">
            <v>ARM</v>
          </cell>
          <cell r="J1106">
            <v>40687</v>
          </cell>
          <cell r="K1106" t="str">
            <v>2011/005</v>
          </cell>
          <cell r="L1106" t="str">
            <v>INTS BANOBRAS TRAMO A MAY 2011</v>
          </cell>
          <cell r="M1106" t="str">
            <v>INTS BANOBRAS MAY 11</v>
          </cell>
          <cell r="N1106">
            <v>33</v>
          </cell>
        </row>
        <row r="1107">
          <cell r="B1107">
            <v>56101001</v>
          </cell>
          <cell r="C1107" t="str">
            <v>Intereses sobre préstamos</v>
          </cell>
          <cell r="D1107">
            <v>408535.34</v>
          </cell>
          <cell r="E1107" t="str">
            <v>Provisiones de Gastos no Deducibles</v>
          </cell>
          <cell r="F1107" t="str">
            <v>ACRES</v>
          </cell>
          <cell r="G1107" t="str">
            <v>CPCAR</v>
          </cell>
          <cell r="H1107">
            <v>186</v>
          </cell>
          <cell r="I1107" t="str">
            <v>ARM</v>
          </cell>
          <cell r="J1107">
            <v>40687</v>
          </cell>
          <cell r="K1107" t="str">
            <v>2011/005</v>
          </cell>
          <cell r="L1107" t="str">
            <v>INTERESES MAY 11 TRAMO A SANTANDER</v>
          </cell>
          <cell r="M1107" t="str">
            <v>INTS MAY CRED SANTANDER</v>
          </cell>
          <cell r="N1107">
            <v>39</v>
          </cell>
        </row>
        <row r="1108">
          <cell r="B1108">
            <v>56101001</v>
          </cell>
          <cell r="C1108" t="str">
            <v>Intereses sobre préstamos</v>
          </cell>
          <cell r="D1108">
            <v>736558.29</v>
          </cell>
          <cell r="E1108" t="str">
            <v>Provisiones de Gastos no Deducibles</v>
          </cell>
          <cell r="F1108" t="str">
            <v>ACRES</v>
          </cell>
          <cell r="G1108" t="str">
            <v>CPCAR</v>
          </cell>
          <cell r="H1108">
            <v>186</v>
          </cell>
          <cell r="I1108" t="str">
            <v>ARM</v>
          </cell>
          <cell r="J1108">
            <v>40687</v>
          </cell>
          <cell r="K1108" t="str">
            <v>2011/005</v>
          </cell>
          <cell r="L1108" t="str">
            <v>INTERESES MAY 11 TRAMO B SANTANDER</v>
          </cell>
          <cell r="M1108" t="str">
            <v>INTS MAY CRED SANTANDER</v>
          </cell>
          <cell r="N1108">
            <v>40</v>
          </cell>
        </row>
        <row r="1109">
          <cell r="B1109">
            <v>56101001</v>
          </cell>
          <cell r="C1109" t="str">
            <v>Intereses sobre préstamos</v>
          </cell>
          <cell r="D1109">
            <v>12879.9</v>
          </cell>
          <cell r="E1109" t="str">
            <v>Provisiones de Gastos no Deducibles</v>
          </cell>
          <cell r="F1109" t="str">
            <v>ACRES</v>
          </cell>
          <cell r="G1109" t="str">
            <v>CPCAR</v>
          </cell>
          <cell r="H1109">
            <v>186</v>
          </cell>
          <cell r="I1109" t="str">
            <v>ARM</v>
          </cell>
          <cell r="J1109">
            <v>40687</v>
          </cell>
          <cell r="K1109" t="str">
            <v>2011/005</v>
          </cell>
          <cell r="L1109" t="str">
            <v>SANTANDER COMISION MAY 11 SALDOS NO DISPUESTOS</v>
          </cell>
          <cell r="M1109" t="str">
            <v>SANT COMISION MAY 11</v>
          </cell>
          <cell r="N1109">
            <v>45</v>
          </cell>
        </row>
        <row r="1110">
          <cell r="B1110">
            <v>56101001</v>
          </cell>
          <cell r="C1110" t="str">
            <v>Intereses sobre préstamos</v>
          </cell>
          <cell r="D1110">
            <v>1045445.97</v>
          </cell>
          <cell r="E1110" t="str">
            <v>Provisiones de Gastos no Deducibles</v>
          </cell>
          <cell r="F1110" t="str">
            <v>ACRES</v>
          </cell>
          <cell r="G1110" t="str">
            <v>RFCAR</v>
          </cell>
          <cell r="H1110">
            <v>191</v>
          </cell>
          <cell r="I1110" t="str">
            <v>ARM</v>
          </cell>
          <cell r="J1110">
            <v>40687</v>
          </cell>
          <cell r="K1110" t="str">
            <v>2011/005</v>
          </cell>
          <cell r="L1110" t="str">
            <v>DIF COBERTURA SWAP  MAY 11</v>
          </cell>
          <cell r="M1110" t="str">
            <v>DIF COBERTURA SWAP  MAY</v>
          </cell>
          <cell r="N1110">
            <v>148</v>
          </cell>
        </row>
        <row r="1111">
          <cell r="B1111">
            <v>56101001</v>
          </cell>
          <cell r="C1111" t="str">
            <v>Intereses sobre préstamos</v>
          </cell>
          <cell r="D1111">
            <v>84330.77</v>
          </cell>
          <cell r="E1111" t="str">
            <v>Provisiones de Gastos no Deducibles</v>
          </cell>
          <cell r="F1111" t="str">
            <v>ACRES</v>
          </cell>
          <cell r="G1111" t="str">
            <v>PRCAR</v>
          </cell>
          <cell r="H1111">
            <v>203</v>
          </cell>
          <cell r="I1111" t="str">
            <v>ARM</v>
          </cell>
          <cell r="J1111">
            <v>40715</v>
          </cell>
          <cell r="K1111" t="str">
            <v>2011/006</v>
          </cell>
          <cell r="L1111" t="str">
            <v>PROVISION COMISION PREPAGO ESTIM 24B</v>
          </cell>
          <cell r="M1111" t="str">
            <v>PROV COM PREPAGO</v>
          </cell>
          <cell r="N1111">
            <v>73</v>
          </cell>
        </row>
        <row r="1112">
          <cell r="B1112">
            <v>56101001</v>
          </cell>
          <cell r="C1112" t="str">
            <v>Intereses sobre préstamos</v>
          </cell>
          <cell r="D1112">
            <v>9741.2999999999993</v>
          </cell>
          <cell r="E1112" t="str">
            <v>Provisiones de Gastos no Deducibles</v>
          </cell>
          <cell r="F1112" t="str">
            <v>ACRES</v>
          </cell>
          <cell r="G1112" t="str">
            <v>CPCAR</v>
          </cell>
          <cell r="H1112">
            <v>199</v>
          </cell>
          <cell r="I1112" t="str">
            <v>ARM</v>
          </cell>
          <cell r="J1112">
            <v>40718</v>
          </cell>
          <cell r="K1112" t="str">
            <v>2011/006</v>
          </cell>
          <cell r="L1112" t="str">
            <v>BANOBRAS COMISION JUN 11 SALDOS NO DISPUESTOS</v>
          </cell>
          <cell r="M1112" t="str">
            <v>BANOBRAS COMISION JUN 11</v>
          </cell>
          <cell r="N1112">
            <v>4</v>
          </cell>
        </row>
        <row r="1113">
          <cell r="B1113">
            <v>56101001</v>
          </cell>
          <cell r="C1113" t="str">
            <v>Intereses sobre préstamos</v>
          </cell>
          <cell r="D1113">
            <v>-1034731.5</v>
          </cell>
          <cell r="E1113" t="str">
            <v>Provisiones de Gastos no Deducibles</v>
          </cell>
          <cell r="F1113" t="str">
            <v>ACRES</v>
          </cell>
          <cell r="G1113" t="str">
            <v>CPCAR</v>
          </cell>
          <cell r="H1113">
            <v>199</v>
          </cell>
          <cell r="I1113" t="str">
            <v>ARM</v>
          </cell>
          <cell r="J1113">
            <v>40718</v>
          </cell>
          <cell r="K1113" t="str">
            <v>2011/006</v>
          </cell>
          <cell r="L1113" t="str">
            <v>INTS BANOBRAS TRAMO A JUN 2011</v>
          </cell>
          <cell r="M1113" t="str">
            <v>INTS BANOBRAS JUN 11</v>
          </cell>
          <cell r="N1113">
            <v>43</v>
          </cell>
        </row>
        <row r="1114">
          <cell r="B1114">
            <v>56101001</v>
          </cell>
          <cell r="C1114" t="str">
            <v>Intereses sobre préstamos</v>
          </cell>
          <cell r="D1114">
            <v>448383.64</v>
          </cell>
          <cell r="E1114" t="str">
            <v>Provisiones de Gastos no Deducibles</v>
          </cell>
          <cell r="F1114" t="str">
            <v>ACRES</v>
          </cell>
          <cell r="G1114" t="str">
            <v>CPCAR</v>
          </cell>
          <cell r="H1114">
            <v>199</v>
          </cell>
          <cell r="I1114" t="str">
            <v>ARM</v>
          </cell>
          <cell r="J1114">
            <v>40718</v>
          </cell>
          <cell r="K1114" t="str">
            <v>2011/006</v>
          </cell>
          <cell r="L1114" t="str">
            <v>INTERESES JUN 11 TRAMO A SANTANDER</v>
          </cell>
          <cell r="M1114" t="str">
            <v>INTS JUN CRED SANTANDER</v>
          </cell>
          <cell r="N1114">
            <v>61</v>
          </cell>
        </row>
        <row r="1115">
          <cell r="B1115">
            <v>56101001</v>
          </cell>
          <cell r="C1115" t="str">
            <v>Intereses sobre préstamos</v>
          </cell>
          <cell r="D1115">
            <v>801806.96</v>
          </cell>
          <cell r="E1115" t="str">
            <v>Provisiones de Gastos no Deducibles</v>
          </cell>
          <cell r="F1115" t="str">
            <v>ACRES</v>
          </cell>
          <cell r="G1115" t="str">
            <v>CPCAR</v>
          </cell>
          <cell r="H1115">
            <v>199</v>
          </cell>
          <cell r="I1115" t="str">
            <v>ARM</v>
          </cell>
          <cell r="J1115">
            <v>40718</v>
          </cell>
          <cell r="K1115" t="str">
            <v>2011/006</v>
          </cell>
          <cell r="L1115" t="str">
            <v>INTERESES JUN 11 TRAMO B SANTANDER</v>
          </cell>
          <cell r="M1115" t="str">
            <v>INTS JUN CRED SANTANDER</v>
          </cell>
          <cell r="N1115">
            <v>62</v>
          </cell>
        </row>
        <row r="1116">
          <cell r="B1116">
            <v>56101001</v>
          </cell>
          <cell r="C1116" t="str">
            <v>Intereses sobre préstamos</v>
          </cell>
          <cell r="D1116">
            <v>11398.79</v>
          </cell>
          <cell r="E1116" t="str">
            <v>Provisiones de Gastos no Deducibles</v>
          </cell>
          <cell r="F1116" t="str">
            <v>ACRES</v>
          </cell>
          <cell r="G1116" t="str">
            <v>CPCAR</v>
          </cell>
          <cell r="H1116">
            <v>199</v>
          </cell>
          <cell r="I1116" t="str">
            <v>ARM</v>
          </cell>
          <cell r="J1116">
            <v>40718</v>
          </cell>
          <cell r="K1116" t="str">
            <v>2011/006</v>
          </cell>
          <cell r="L1116" t="str">
            <v>SANTANDER COMISION JUN 11 SALDOS NO DISPUESTOS</v>
          </cell>
          <cell r="M1116" t="str">
            <v>SANT COMISION JUN 11</v>
          </cell>
          <cell r="N1116">
            <v>67</v>
          </cell>
        </row>
        <row r="1117">
          <cell r="B1117">
            <v>56101001</v>
          </cell>
          <cell r="C1117" t="str">
            <v>Intereses sobre préstamos</v>
          </cell>
          <cell r="D1117">
            <v>-360.14</v>
          </cell>
          <cell r="E1117" t="str">
            <v>Provisiones de Gastos no Deducibles</v>
          </cell>
          <cell r="F1117" t="str">
            <v>ACRES</v>
          </cell>
          <cell r="G1117" t="str">
            <v>CPCAR</v>
          </cell>
          <cell r="H1117">
            <v>199</v>
          </cell>
          <cell r="I1117" t="str">
            <v>ARM</v>
          </cell>
          <cell r="J1117">
            <v>40723</v>
          </cell>
          <cell r="K1117" t="str">
            <v>2011/006</v>
          </cell>
          <cell r="L1117" t="str">
            <v>BANOBRAS COMISION JUN 11-1 SALDOS NO DISPUESTOS</v>
          </cell>
          <cell r="M1117" t="str">
            <v>BANOBRAS COMISION JUN 11-1</v>
          </cell>
          <cell r="N1117">
            <v>9</v>
          </cell>
        </row>
        <row r="1118">
          <cell r="B1118">
            <v>56101001</v>
          </cell>
          <cell r="C1118" t="str">
            <v>Intereses sobre préstamos</v>
          </cell>
          <cell r="D1118">
            <v>2074393.36</v>
          </cell>
          <cell r="E1118" t="str">
            <v>Provisiones de Gastos no Deducibles</v>
          </cell>
          <cell r="F1118" t="str">
            <v>ACRES</v>
          </cell>
          <cell r="G1118" t="str">
            <v>CPCAR</v>
          </cell>
          <cell r="H1118">
            <v>199</v>
          </cell>
          <cell r="I1118" t="str">
            <v>ARM</v>
          </cell>
          <cell r="J1118">
            <v>40723</v>
          </cell>
          <cell r="K1118" t="str">
            <v>2011/006</v>
          </cell>
          <cell r="L1118" t="str">
            <v>INTS BANOBRAS TRAMO A JUN 11-1 2011</v>
          </cell>
          <cell r="M1118" t="str">
            <v>INTS BANOBRAS JUN 11-1 11</v>
          </cell>
          <cell r="N1118">
            <v>47</v>
          </cell>
        </row>
        <row r="1119">
          <cell r="B1119">
            <v>56101001</v>
          </cell>
          <cell r="C1119" t="str">
            <v>Intereses sobre préstamos</v>
          </cell>
          <cell r="D1119">
            <v>2136.4899999999998</v>
          </cell>
          <cell r="E1119" t="str">
            <v>Provisiones de Gastos no Deducibles</v>
          </cell>
          <cell r="F1119" t="str">
            <v>ACRES</v>
          </cell>
          <cell r="G1119" t="str">
            <v>CPCAR</v>
          </cell>
          <cell r="H1119">
            <v>199</v>
          </cell>
          <cell r="I1119" t="str">
            <v>ARM</v>
          </cell>
          <cell r="J1119">
            <v>40723</v>
          </cell>
          <cell r="K1119" t="str">
            <v>2011/006</v>
          </cell>
          <cell r="L1119" t="str">
            <v>INTERESES JUN BIS 11 TRAMO A SANTANDER</v>
          </cell>
          <cell r="M1119" t="str">
            <v>INTS JUN BIS CRED SANTANDER</v>
          </cell>
          <cell r="N1119">
            <v>53</v>
          </cell>
        </row>
        <row r="1120">
          <cell r="B1120">
            <v>56101001</v>
          </cell>
          <cell r="C1120" t="str">
            <v>Intereses sobre préstamos</v>
          </cell>
          <cell r="D1120">
            <v>1038.71</v>
          </cell>
          <cell r="E1120" t="str">
            <v>Provisiones de Gastos no Deducibles</v>
          </cell>
          <cell r="F1120" t="str">
            <v>ACRES</v>
          </cell>
          <cell r="G1120" t="str">
            <v>CPCAR</v>
          </cell>
          <cell r="H1120">
            <v>199</v>
          </cell>
          <cell r="I1120" t="str">
            <v>ARM</v>
          </cell>
          <cell r="J1120">
            <v>40723</v>
          </cell>
          <cell r="K1120" t="str">
            <v>2011/006</v>
          </cell>
          <cell r="L1120" t="str">
            <v>INTERESES JUN BIS 11 TRAMO B SANTANDER</v>
          </cell>
          <cell r="M1120" t="str">
            <v>INTS JUN BIS CRED SANTANDER</v>
          </cell>
          <cell r="N1120">
            <v>54</v>
          </cell>
        </row>
        <row r="1121">
          <cell r="B1121">
            <v>56101001</v>
          </cell>
          <cell r="C1121" t="str">
            <v>Intereses sobre préstamos</v>
          </cell>
          <cell r="D1121">
            <v>-231.93</v>
          </cell>
          <cell r="E1121" t="str">
            <v>Provisiones de Gastos no Deducibles</v>
          </cell>
          <cell r="F1121" t="str">
            <v>ACRES</v>
          </cell>
          <cell r="G1121" t="str">
            <v>CPCAR</v>
          </cell>
          <cell r="H1121">
            <v>199</v>
          </cell>
          <cell r="I1121" t="str">
            <v>ARM</v>
          </cell>
          <cell r="J1121">
            <v>40723</v>
          </cell>
          <cell r="K1121" t="str">
            <v>2011/006</v>
          </cell>
          <cell r="L1121" t="str">
            <v>SANTANDER COMISION JUN 11-1 SALDOS NO DISPUESTOS</v>
          </cell>
          <cell r="M1121" t="str">
            <v>SANT COMISION JUN 11-1</v>
          </cell>
          <cell r="N1121">
            <v>72</v>
          </cell>
        </row>
        <row r="1122">
          <cell r="B1122">
            <v>56101001</v>
          </cell>
          <cell r="C1122" t="str">
            <v>Intereses sobre préstamos</v>
          </cell>
          <cell r="D1122">
            <v>1120654.31</v>
          </cell>
          <cell r="E1122" t="str">
            <v>Provisiones de Gastos no Deducibles</v>
          </cell>
          <cell r="F1122" t="str">
            <v>ACRES</v>
          </cell>
          <cell r="G1122" t="str">
            <v>RFCAR</v>
          </cell>
          <cell r="H1122">
            <v>204</v>
          </cell>
          <cell r="I1122" t="str">
            <v>ARM</v>
          </cell>
          <cell r="J1122">
            <v>40724</v>
          </cell>
          <cell r="K1122" t="str">
            <v>2011/006</v>
          </cell>
          <cell r="L1122" t="str">
            <v>DIF COBERTURA SWAP  JUN 11</v>
          </cell>
          <cell r="M1122" t="str">
            <v>DIF COBERTURA SWAP  JUN</v>
          </cell>
          <cell r="N1122">
            <v>143</v>
          </cell>
        </row>
        <row r="1123">
          <cell r="B1123" t="str">
            <v>Subtotal</v>
          </cell>
          <cell r="D1123">
            <v>40448694.420000002</v>
          </cell>
        </row>
        <row r="1124">
          <cell r="B1124">
            <v>56102</v>
          </cell>
          <cell r="C1124" t="str">
            <v>DIFERENCIA CAMBIARIA</v>
          </cell>
          <cell r="D1124" t="str">
            <v/>
          </cell>
          <cell r="E1124" t="str">
            <v/>
          </cell>
        </row>
        <row r="1125">
          <cell r="B1125">
            <v>56102001</v>
          </cell>
          <cell r="C1125" t="str">
            <v>Diferencia Cambiaria Utilidad en Tesoreria</v>
          </cell>
          <cell r="D1125">
            <v>-0.01</v>
          </cell>
          <cell r="E1125" t="str">
            <v/>
          </cell>
          <cell r="F1125" t="str">
            <v>ACRES</v>
          </cell>
          <cell r="G1125" t="str">
            <v>SYSTM</v>
          </cell>
          <cell r="H1125">
            <v>133</v>
          </cell>
          <cell r="I1125" t="str">
            <v>REVAL</v>
          </cell>
          <cell r="J1125">
            <v>40574</v>
          </cell>
          <cell r="K1125" t="str">
            <v>2011/001</v>
          </cell>
          <cell r="L1125" t="str">
            <v>Revaluación</v>
          </cell>
          <cell r="M1125" t="str">
            <v/>
          </cell>
          <cell r="N1125">
            <v>2</v>
          </cell>
        </row>
        <row r="1126">
          <cell r="B1126">
            <v>56102003</v>
          </cell>
          <cell r="C1126" t="str">
            <v>Diferencia Cambiaria Utilidad en Obligaciones Fin.</v>
          </cell>
          <cell r="D1126">
            <v>-357002.34</v>
          </cell>
          <cell r="E1126" t="str">
            <v/>
          </cell>
          <cell r="F1126" t="str">
            <v>ACRES</v>
          </cell>
          <cell r="G1126" t="str">
            <v>SYSTM</v>
          </cell>
          <cell r="H1126">
            <v>134</v>
          </cell>
          <cell r="I1126" t="str">
            <v>REVAL</v>
          </cell>
          <cell r="J1126">
            <v>40574</v>
          </cell>
          <cell r="K1126" t="str">
            <v>2011/001</v>
          </cell>
          <cell r="L1126" t="str">
            <v>Revaluación</v>
          </cell>
          <cell r="M1126" t="str">
            <v/>
          </cell>
          <cell r="N1126">
            <v>4</v>
          </cell>
        </row>
        <row r="1127">
          <cell r="B1127">
            <v>56102003</v>
          </cell>
          <cell r="C1127" t="str">
            <v>Diferencia Cambiaria Utilidad en Obligaciones Fin.</v>
          </cell>
          <cell r="D1127">
            <v>-134295.54999999999</v>
          </cell>
          <cell r="E1127" t="str">
            <v/>
          </cell>
          <cell r="F1127" t="str">
            <v>ACRES</v>
          </cell>
          <cell r="G1127" t="str">
            <v>SYSTM</v>
          </cell>
          <cell r="H1127">
            <v>155</v>
          </cell>
          <cell r="I1127" t="str">
            <v>REVAL</v>
          </cell>
          <cell r="J1127">
            <v>40602</v>
          </cell>
          <cell r="K1127" t="str">
            <v>2011/002</v>
          </cell>
          <cell r="L1127" t="str">
            <v>Revaluación</v>
          </cell>
          <cell r="M1127" t="str">
            <v/>
          </cell>
          <cell r="N1127">
            <v>3</v>
          </cell>
        </row>
        <row r="1128">
          <cell r="B1128">
            <v>56102003</v>
          </cell>
          <cell r="C1128" t="str">
            <v>Diferencia Cambiaria Utilidad en Obligaciones Fin.</v>
          </cell>
          <cell r="D1128">
            <v>-208158.11</v>
          </cell>
          <cell r="E1128" t="str">
            <v/>
          </cell>
          <cell r="F1128" t="str">
            <v>ACRES</v>
          </cell>
          <cell r="G1128" t="str">
            <v>SYSTM</v>
          </cell>
          <cell r="H1128">
            <v>167</v>
          </cell>
          <cell r="I1128" t="str">
            <v>REVAL</v>
          </cell>
          <cell r="J1128">
            <v>40633</v>
          </cell>
          <cell r="K1128" t="str">
            <v>2011/003</v>
          </cell>
          <cell r="L1128" t="str">
            <v>Revaluación</v>
          </cell>
          <cell r="M1128" t="str">
            <v/>
          </cell>
          <cell r="N1128">
            <v>3</v>
          </cell>
        </row>
        <row r="1129">
          <cell r="B1129">
            <v>56102003</v>
          </cell>
          <cell r="C1129" t="str">
            <v>Diferencia Cambiaria Utilidad en Obligaciones Fin.</v>
          </cell>
          <cell r="D1129">
            <v>-31335.63</v>
          </cell>
          <cell r="E1129" t="str">
            <v/>
          </cell>
          <cell r="F1129" t="str">
            <v>ACRES</v>
          </cell>
          <cell r="G1129" t="str">
            <v>SYSTM</v>
          </cell>
          <cell r="H1129">
            <v>179</v>
          </cell>
          <cell r="I1129" t="str">
            <v>REVAL</v>
          </cell>
          <cell r="J1129">
            <v>40663</v>
          </cell>
          <cell r="K1129" t="str">
            <v>2011/004</v>
          </cell>
          <cell r="L1129" t="str">
            <v>Revaluación</v>
          </cell>
          <cell r="M1129" t="str">
            <v/>
          </cell>
          <cell r="N1129">
            <v>3</v>
          </cell>
        </row>
        <row r="1130">
          <cell r="B1130">
            <v>56102003</v>
          </cell>
          <cell r="C1130" t="str">
            <v>Diferencia Cambiaria Utilidad en Obligaciones Fin.</v>
          </cell>
          <cell r="D1130">
            <v>120866</v>
          </cell>
          <cell r="E1130" t="str">
            <v/>
          </cell>
          <cell r="F1130" t="str">
            <v>ACRES</v>
          </cell>
          <cell r="G1130" t="str">
            <v>SYSTM</v>
          </cell>
          <cell r="H1130">
            <v>192</v>
          </cell>
          <cell r="I1130" t="str">
            <v>REVAL</v>
          </cell>
          <cell r="J1130">
            <v>40694</v>
          </cell>
          <cell r="K1130" t="str">
            <v>2011/005</v>
          </cell>
          <cell r="L1130" t="str">
            <v>Revaluación</v>
          </cell>
          <cell r="M1130" t="str">
            <v/>
          </cell>
          <cell r="N1130">
            <v>3</v>
          </cell>
        </row>
        <row r="1131">
          <cell r="B1131">
            <v>56102003</v>
          </cell>
          <cell r="C1131" t="str">
            <v>Diferencia Cambiaria Utilidad en Obligaciones Fin.</v>
          </cell>
          <cell r="D1131">
            <v>295450.21999999997</v>
          </cell>
          <cell r="E1131" t="str">
            <v/>
          </cell>
          <cell r="F1131" t="str">
            <v>ACRES</v>
          </cell>
          <cell r="G1131" t="str">
            <v>SYSTM</v>
          </cell>
          <cell r="H1131">
            <v>205</v>
          </cell>
          <cell r="I1131" t="str">
            <v>REVAL</v>
          </cell>
          <cell r="J1131">
            <v>40724</v>
          </cell>
          <cell r="K1131" t="str">
            <v>2011/006</v>
          </cell>
          <cell r="L1131" t="str">
            <v>Revaluación</v>
          </cell>
          <cell r="M1131" t="str">
            <v/>
          </cell>
          <cell r="N1131">
            <v>3</v>
          </cell>
        </row>
        <row r="1132">
          <cell r="B1132">
            <v>56102003</v>
          </cell>
          <cell r="C1132" t="str">
            <v>Diferencia Cambiaria Utilidad en Obligaciones Fin.</v>
          </cell>
          <cell r="D1132">
            <v>-118627.74</v>
          </cell>
          <cell r="E1132" t="str">
            <v/>
          </cell>
          <cell r="F1132" t="str">
            <v>ACRES</v>
          </cell>
          <cell r="G1132" t="str">
            <v>SYSTM</v>
          </cell>
          <cell r="H1132">
            <v>218</v>
          </cell>
          <cell r="I1132" t="str">
            <v>REVAL</v>
          </cell>
          <cell r="J1132">
            <v>40755</v>
          </cell>
          <cell r="K1132" t="str">
            <v>2011/007</v>
          </cell>
          <cell r="L1132" t="str">
            <v>Revaluación</v>
          </cell>
          <cell r="M1132" t="str">
            <v/>
          </cell>
          <cell r="N1132">
            <v>3</v>
          </cell>
        </row>
        <row r="1133">
          <cell r="B1133">
            <v>56102003</v>
          </cell>
          <cell r="C1133" t="str">
            <v>Diferencia Cambiaria Utilidad en Obligaciones Fin.</v>
          </cell>
          <cell r="D1133">
            <v>-209277.24</v>
          </cell>
          <cell r="E1133" t="str">
            <v/>
          </cell>
          <cell r="F1133" t="str">
            <v>ACRES</v>
          </cell>
          <cell r="G1133" t="str">
            <v>SYSTM</v>
          </cell>
          <cell r="H1133">
            <v>230</v>
          </cell>
          <cell r="I1133" t="str">
            <v>REVAL</v>
          </cell>
          <cell r="J1133">
            <v>40786</v>
          </cell>
          <cell r="K1133" t="str">
            <v>2011/008</v>
          </cell>
          <cell r="L1133" t="str">
            <v>Revaluación</v>
          </cell>
          <cell r="M1133" t="str">
            <v/>
          </cell>
          <cell r="N1133">
            <v>3</v>
          </cell>
        </row>
        <row r="1134">
          <cell r="B1134">
            <v>56102003</v>
          </cell>
          <cell r="C1134" t="str">
            <v>Diferencia Cambiaria Utilidad en Obligaciones Fin.</v>
          </cell>
          <cell r="D1134">
            <v>-3086559.46</v>
          </cell>
          <cell r="E1134" t="str">
            <v/>
          </cell>
          <cell r="F1134" t="str">
            <v>ACRES</v>
          </cell>
          <cell r="G1134" t="str">
            <v>SYSTM</v>
          </cell>
          <cell r="H1134">
            <v>244</v>
          </cell>
          <cell r="I1134" t="str">
            <v>REVAL</v>
          </cell>
          <cell r="J1134">
            <v>40816</v>
          </cell>
          <cell r="K1134" t="str">
            <v>2011/009</v>
          </cell>
          <cell r="L1134" t="str">
            <v>Revaluación</v>
          </cell>
          <cell r="M1134" t="str">
            <v/>
          </cell>
          <cell r="N1134">
            <v>4</v>
          </cell>
        </row>
        <row r="1135">
          <cell r="B1135">
            <v>56102003</v>
          </cell>
          <cell r="C1135" t="str">
            <v>Diferencia Cambiaria Utilidad en Obligaciones Fin.</v>
          </cell>
          <cell r="D1135">
            <v>-2798943.14</v>
          </cell>
          <cell r="E1135" t="str">
            <v/>
          </cell>
          <cell r="F1135" t="str">
            <v>ACRES</v>
          </cell>
          <cell r="G1135" t="str">
            <v>SYSTM</v>
          </cell>
          <cell r="H1135">
            <v>306</v>
          </cell>
          <cell r="I1135" t="str">
            <v>REVAL</v>
          </cell>
          <cell r="J1135">
            <v>40847</v>
          </cell>
          <cell r="K1135" t="str">
            <v>2011/010</v>
          </cell>
          <cell r="L1135" t="str">
            <v>Revaluación</v>
          </cell>
          <cell r="M1135" t="str">
            <v/>
          </cell>
          <cell r="N1135">
            <v>4</v>
          </cell>
        </row>
        <row r="1136">
          <cell r="B1136">
            <v>56102003</v>
          </cell>
          <cell r="C1136" t="str">
            <v>Diferencia Cambiaria Utilidad en Obligaciones Fin.</v>
          </cell>
          <cell r="D1136">
            <v>-899780.2</v>
          </cell>
          <cell r="E1136" t="str">
            <v/>
          </cell>
          <cell r="F1136" t="str">
            <v>ACRES</v>
          </cell>
          <cell r="G1136" t="str">
            <v>SYSTM</v>
          </cell>
          <cell r="H1136">
            <v>457</v>
          </cell>
          <cell r="I1136" t="str">
            <v>REVAL</v>
          </cell>
          <cell r="J1136">
            <v>40908</v>
          </cell>
          <cell r="K1136" t="str">
            <v>2011/012</v>
          </cell>
          <cell r="L1136" t="str">
            <v>Revaluación</v>
          </cell>
          <cell r="M1136" t="str">
            <v/>
          </cell>
          <cell r="N1136">
            <v>3</v>
          </cell>
        </row>
        <row r="1137">
          <cell r="B1137">
            <v>56102004</v>
          </cell>
          <cell r="C1137" t="str">
            <v>Diferencia Cambiaria Utilidad en Cuentas por Pagar</v>
          </cell>
          <cell r="D1137">
            <v>-1555.03</v>
          </cell>
          <cell r="E1137" t="str">
            <v/>
          </cell>
          <cell r="F1137" t="str">
            <v>ACRES</v>
          </cell>
          <cell r="G1137" t="str">
            <v>SYSTM</v>
          </cell>
          <cell r="H1137">
            <v>156</v>
          </cell>
          <cell r="I1137" t="str">
            <v>REVAL</v>
          </cell>
          <cell r="J1137">
            <v>40602</v>
          </cell>
          <cell r="K1137" t="str">
            <v>2011/002</v>
          </cell>
          <cell r="L1137" t="str">
            <v>Revaluación</v>
          </cell>
          <cell r="M1137" t="str">
            <v/>
          </cell>
          <cell r="N1137">
            <v>4</v>
          </cell>
        </row>
        <row r="1138">
          <cell r="B1138">
            <v>56102004</v>
          </cell>
          <cell r="C1138" t="str">
            <v>Diferencia Cambiaria Utilidad en Cuentas por Pagar</v>
          </cell>
          <cell r="D1138">
            <v>-3410.92</v>
          </cell>
          <cell r="E1138" t="str">
            <v/>
          </cell>
          <cell r="F1138" t="str">
            <v>ACRES</v>
          </cell>
          <cell r="G1138" t="str">
            <v>SYSTM</v>
          </cell>
          <cell r="H1138">
            <v>168</v>
          </cell>
          <cell r="I1138" t="str">
            <v>REVAL</v>
          </cell>
          <cell r="J1138">
            <v>40633</v>
          </cell>
          <cell r="K1138" t="str">
            <v>2011/003</v>
          </cell>
          <cell r="L1138" t="str">
            <v>Revaluación</v>
          </cell>
          <cell r="M1138" t="str">
            <v/>
          </cell>
          <cell r="N1138">
            <v>4</v>
          </cell>
        </row>
        <row r="1139">
          <cell r="B1139">
            <v>56102004</v>
          </cell>
          <cell r="C1139" t="str">
            <v>Diferencia Cambiaria Utilidad en Cuentas por Pagar</v>
          </cell>
          <cell r="D1139">
            <v>-765.65</v>
          </cell>
          <cell r="E1139" t="str">
            <v/>
          </cell>
          <cell r="F1139" t="str">
            <v>ACRES</v>
          </cell>
          <cell r="G1139" t="str">
            <v>ABC</v>
          </cell>
          <cell r="H1139">
            <v>171</v>
          </cell>
          <cell r="I1139" t="str">
            <v>JECUR</v>
          </cell>
          <cell r="J1139">
            <v>40662</v>
          </cell>
          <cell r="K1139" t="str">
            <v>2011/004</v>
          </cell>
          <cell r="L1139" t="str">
            <v>EXCHANGE GAIN/LOSS</v>
          </cell>
          <cell r="M1139" t="str">
            <v>F-100002109548</v>
          </cell>
          <cell r="N1139">
            <v>11</v>
          </cell>
        </row>
        <row r="1140">
          <cell r="B1140">
            <v>56102004</v>
          </cell>
          <cell r="C1140" t="str">
            <v>Diferencia Cambiaria Utilidad en Cuentas por Pagar</v>
          </cell>
          <cell r="D1140">
            <v>-16909.23</v>
          </cell>
          <cell r="E1140" t="str">
            <v/>
          </cell>
          <cell r="F1140" t="str">
            <v>ACRES</v>
          </cell>
          <cell r="G1140" t="str">
            <v>SYSTM</v>
          </cell>
          <cell r="H1140">
            <v>180</v>
          </cell>
          <cell r="I1140" t="str">
            <v>REVAL</v>
          </cell>
          <cell r="J1140">
            <v>40663</v>
          </cell>
          <cell r="K1140" t="str">
            <v>2011/004</v>
          </cell>
          <cell r="L1140" t="str">
            <v>Revaluación</v>
          </cell>
          <cell r="M1140" t="str">
            <v/>
          </cell>
          <cell r="N1140">
            <v>4</v>
          </cell>
        </row>
        <row r="1141">
          <cell r="B1141">
            <v>56102004</v>
          </cell>
          <cell r="C1141" t="str">
            <v>Diferencia Cambiaria Utilidad en Cuentas por Pagar</v>
          </cell>
          <cell r="D1141">
            <v>21875.18</v>
          </cell>
          <cell r="E1141" t="str">
            <v/>
          </cell>
          <cell r="F1141" t="str">
            <v>ACRES</v>
          </cell>
          <cell r="G1141" t="str">
            <v>SYSTM</v>
          </cell>
          <cell r="H1141">
            <v>183</v>
          </cell>
          <cell r="I1141" t="str">
            <v>REVAL</v>
          </cell>
          <cell r="J1141">
            <v>40663</v>
          </cell>
          <cell r="K1141" t="str">
            <v>2011/004</v>
          </cell>
          <cell r="L1141" t="str">
            <v>Revaluación</v>
          </cell>
          <cell r="M1141" t="str">
            <v/>
          </cell>
          <cell r="N1141">
            <v>3</v>
          </cell>
        </row>
        <row r="1142">
          <cell r="B1142">
            <v>56102004</v>
          </cell>
          <cell r="C1142" t="str">
            <v>Diferencia Cambiaria Utilidad en Cuentas por Pagar</v>
          </cell>
          <cell r="D1142">
            <v>-1433.4</v>
          </cell>
          <cell r="E1142" t="str">
            <v/>
          </cell>
          <cell r="F1142" t="str">
            <v>ACRES</v>
          </cell>
          <cell r="G1142" t="str">
            <v>SYSTM</v>
          </cell>
          <cell r="H1142">
            <v>307</v>
          </cell>
          <cell r="I1142" t="str">
            <v>REVAL</v>
          </cell>
          <cell r="J1142">
            <v>40847</v>
          </cell>
          <cell r="K1142" t="str">
            <v>2011/010</v>
          </cell>
          <cell r="L1142" t="str">
            <v>Revaluación</v>
          </cell>
          <cell r="M1142" t="str">
            <v/>
          </cell>
          <cell r="N1142">
            <v>2</v>
          </cell>
        </row>
        <row r="1143">
          <cell r="B1143">
            <v>56102013</v>
          </cell>
          <cell r="C1143" t="str">
            <v>Diferencia Cambiaria Pérdida en Obligaciones Fin.</v>
          </cell>
          <cell r="D1143">
            <v>357002.35</v>
          </cell>
          <cell r="E1143" t="str">
            <v/>
          </cell>
          <cell r="F1143" t="str">
            <v>ACRES</v>
          </cell>
          <cell r="G1143" t="str">
            <v>SYSTM</v>
          </cell>
          <cell r="H1143">
            <v>134</v>
          </cell>
          <cell r="I1143" t="str">
            <v>REVAL</v>
          </cell>
          <cell r="J1143">
            <v>40574</v>
          </cell>
          <cell r="K1143" t="str">
            <v>2011/001</v>
          </cell>
          <cell r="L1143" t="str">
            <v>Revaluación</v>
          </cell>
          <cell r="M1143" t="str">
            <v/>
          </cell>
          <cell r="N1143">
            <v>5</v>
          </cell>
        </row>
        <row r="1144">
          <cell r="B1144">
            <v>56102013</v>
          </cell>
          <cell r="C1144" t="str">
            <v>Diferencia Cambiaria Pérdida en Obligaciones Fin.</v>
          </cell>
          <cell r="D1144">
            <v>134295.54999999999</v>
          </cell>
          <cell r="E1144" t="str">
            <v/>
          </cell>
          <cell r="F1144" t="str">
            <v>ACRES</v>
          </cell>
          <cell r="G1144" t="str">
            <v>SYSTM</v>
          </cell>
          <cell r="H1144">
            <v>155</v>
          </cell>
          <cell r="I1144" t="str">
            <v>REVAL</v>
          </cell>
          <cell r="J1144">
            <v>40602</v>
          </cell>
          <cell r="K1144" t="str">
            <v>2011/002</v>
          </cell>
          <cell r="L1144" t="str">
            <v>Revaluación</v>
          </cell>
          <cell r="M1144" t="str">
            <v/>
          </cell>
          <cell r="N1144">
            <v>4</v>
          </cell>
        </row>
        <row r="1145">
          <cell r="B1145">
            <v>56102013</v>
          </cell>
          <cell r="C1145" t="str">
            <v>Diferencia Cambiaria Pérdida en Obligaciones Fin.</v>
          </cell>
          <cell r="D1145">
            <v>208158.11</v>
          </cell>
          <cell r="E1145" t="str">
            <v/>
          </cell>
          <cell r="F1145" t="str">
            <v>ACRES</v>
          </cell>
          <cell r="G1145" t="str">
            <v>SYSTM</v>
          </cell>
          <cell r="H1145">
            <v>167</v>
          </cell>
          <cell r="I1145" t="str">
            <v>REVAL</v>
          </cell>
          <cell r="J1145">
            <v>40633</v>
          </cell>
          <cell r="K1145" t="str">
            <v>2011/003</v>
          </cell>
          <cell r="L1145" t="str">
            <v>Revaluación</v>
          </cell>
          <cell r="M1145" t="str">
            <v/>
          </cell>
          <cell r="N1145">
            <v>4</v>
          </cell>
        </row>
        <row r="1146">
          <cell r="B1146">
            <v>56102013</v>
          </cell>
          <cell r="C1146" t="str">
            <v>Diferencia Cambiaria Pérdida en Obligaciones Fin.</v>
          </cell>
          <cell r="D1146">
            <v>31335.63</v>
          </cell>
          <cell r="E1146" t="str">
            <v/>
          </cell>
          <cell r="F1146" t="str">
            <v>ACRES</v>
          </cell>
          <cell r="G1146" t="str">
            <v>SYSTM</v>
          </cell>
          <cell r="H1146">
            <v>179</v>
          </cell>
          <cell r="I1146" t="str">
            <v>REVAL</v>
          </cell>
          <cell r="J1146">
            <v>40663</v>
          </cell>
          <cell r="K1146" t="str">
            <v>2011/004</v>
          </cell>
          <cell r="L1146" t="str">
            <v>Revaluación</v>
          </cell>
          <cell r="M1146" t="str">
            <v/>
          </cell>
          <cell r="N1146">
            <v>4</v>
          </cell>
        </row>
        <row r="1147">
          <cell r="B1147">
            <v>56102013</v>
          </cell>
          <cell r="C1147" t="str">
            <v>Diferencia Cambiaria Pérdida en Obligaciones Fin.</v>
          </cell>
          <cell r="D1147">
            <v>-120866</v>
          </cell>
          <cell r="E1147" t="str">
            <v/>
          </cell>
          <cell r="F1147" t="str">
            <v>ACRES</v>
          </cell>
          <cell r="G1147" t="str">
            <v>SYSTM</v>
          </cell>
          <cell r="H1147">
            <v>192</v>
          </cell>
          <cell r="I1147" t="str">
            <v>REVAL</v>
          </cell>
          <cell r="J1147">
            <v>40694</v>
          </cell>
          <cell r="K1147" t="str">
            <v>2011/005</v>
          </cell>
          <cell r="L1147" t="str">
            <v>Revaluación</v>
          </cell>
          <cell r="M1147" t="str">
            <v/>
          </cell>
          <cell r="N1147">
            <v>4</v>
          </cell>
        </row>
        <row r="1148">
          <cell r="B1148">
            <v>56102013</v>
          </cell>
          <cell r="C1148" t="str">
            <v>Diferencia Cambiaria Pérdida en Obligaciones Fin.</v>
          </cell>
          <cell r="D1148">
            <v>-295450.21999999997</v>
          </cell>
          <cell r="E1148" t="str">
            <v/>
          </cell>
          <cell r="F1148" t="str">
            <v>ACRES</v>
          </cell>
          <cell r="G1148" t="str">
            <v>SYSTM</v>
          </cell>
          <cell r="H1148">
            <v>205</v>
          </cell>
          <cell r="I1148" t="str">
            <v>REVAL</v>
          </cell>
          <cell r="J1148">
            <v>40724</v>
          </cell>
          <cell r="K1148" t="str">
            <v>2011/006</v>
          </cell>
          <cell r="L1148" t="str">
            <v>Revaluación</v>
          </cell>
          <cell r="M1148" t="str">
            <v/>
          </cell>
          <cell r="N1148">
            <v>4</v>
          </cell>
        </row>
        <row r="1149">
          <cell r="B1149">
            <v>56102013</v>
          </cell>
          <cell r="C1149" t="str">
            <v>Diferencia Cambiaria Pérdida en Obligaciones Fin.</v>
          </cell>
          <cell r="D1149">
            <v>118627.74</v>
          </cell>
          <cell r="E1149" t="str">
            <v/>
          </cell>
          <cell r="F1149" t="str">
            <v>ACRES</v>
          </cell>
          <cell r="G1149" t="str">
            <v>SYSTM</v>
          </cell>
          <cell r="H1149">
            <v>218</v>
          </cell>
          <cell r="I1149" t="str">
            <v>REVAL</v>
          </cell>
          <cell r="J1149">
            <v>40755</v>
          </cell>
          <cell r="K1149" t="str">
            <v>2011/007</v>
          </cell>
          <cell r="L1149" t="str">
            <v>Revaluación</v>
          </cell>
          <cell r="M1149" t="str">
            <v/>
          </cell>
          <cell r="N1149">
            <v>4</v>
          </cell>
        </row>
        <row r="1150">
          <cell r="B1150">
            <v>56102013</v>
          </cell>
          <cell r="C1150" t="str">
            <v>Diferencia Cambiaria Pérdida en Obligaciones Fin.</v>
          </cell>
          <cell r="D1150">
            <v>209277.24</v>
          </cell>
          <cell r="E1150" t="str">
            <v/>
          </cell>
          <cell r="F1150" t="str">
            <v>ACRES</v>
          </cell>
          <cell r="G1150" t="str">
            <v>SYSTM</v>
          </cell>
          <cell r="H1150">
            <v>230</v>
          </cell>
          <cell r="I1150" t="str">
            <v>REVAL</v>
          </cell>
          <cell r="J1150">
            <v>40786</v>
          </cell>
          <cell r="K1150" t="str">
            <v>2011/008</v>
          </cell>
          <cell r="L1150" t="str">
            <v>Revaluación</v>
          </cell>
          <cell r="M1150" t="str">
            <v/>
          </cell>
          <cell r="N1150">
            <v>4</v>
          </cell>
        </row>
        <row r="1151">
          <cell r="B1151">
            <v>56102013</v>
          </cell>
          <cell r="C1151" t="str">
            <v>Diferencia Cambiaria Pérdida en Obligaciones Fin.</v>
          </cell>
          <cell r="D1151">
            <v>3086559.45</v>
          </cell>
          <cell r="E1151" t="str">
            <v/>
          </cell>
          <cell r="F1151" t="str">
            <v>ACRES</v>
          </cell>
          <cell r="G1151" t="str">
            <v>SYSTM</v>
          </cell>
          <cell r="H1151">
            <v>244</v>
          </cell>
          <cell r="I1151" t="str">
            <v>REVAL</v>
          </cell>
          <cell r="J1151">
            <v>40816</v>
          </cell>
          <cell r="K1151" t="str">
            <v>2011/009</v>
          </cell>
          <cell r="L1151" t="str">
            <v>Revaluación</v>
          </cell>
          <cell r="M1151" t="str">
            <v/>
          </cell>
          <cell r="N1151">
            <v>5</v>
          </cell>
        </row>
        <row r="1152">
          <cell r="B1152">
            <v>56102013</v>
          </cell>
          <cell r="C1152" t="str">
            <v>Diferencia Cambiaria Pérdida en Obligaciones Fin.</v>
          </cell>
          <cell r="D1152">
            <v>2798943.15</v>
          </cell>
          <cell r="E1152" t="str">
            <v/>
          </cell>
          <cell r="F1152" t="str">
            <v>ACRES</v>
          </cell>
          <cell r="G1152" t="str">
            <v>SYSTM</v>
          </cell>
          <cell r="H1152">
            <v>306</v>
          </cell>
          <cell r="I1152" t="str">
            <v>REVAL</v>
          </cell>
          <cell r="J1152">
            <v>40847</v>
          </cell>
          <cell r="K1152" t="str">
            <v>2011/010</v>
          </cell>
          <cell r="L1152" t="str">
            <v>Revaluación</v>
          </cell>
          <cell r="M1152" t="str">
            <v/>
          </cell>
          <cell r="N1152">
            <v>5</v>
          </cell>
        </row>
        <row r="1153">
          <cell r="B1153">
            <v>56102013</v>
          </cell>
          <cell r="C1153" t="str">
            <v>Diferencia Cambiaria Pérdida en Obligaciones Fin.</v>
          </cell>
          <cell r="D1153">
            <v>14346068.01</v>
          </cell>
          <cell r="E1153" t="str">
            <v/>
          </cell>
          <cell r="F1153" t="str">
            <v>ACRES</v>
          </cell>
          <cell r="G1153" t="str">
            <v>PRCAR</v>
          </cell>
          <cell r="H1153">
            <v>380</v>
          </cell>
          <cell r="I1153" t="str">
            <v>ARM</v>
          </cell>
          <cell r="J1153">
            <v>40877</v>
          </cell>
          <cell r="K1153" t="str">
            <v>2011/011</v>
          </cell>
          <cell r="L1153" t="str">
            <v>SWAP A NOV 11</v>
          </cell>
          <cell r="M1153" t="str">
            <v>SWAP A NOV 11</v>
          </cell>
          <cell r="N1153">
            <v>1</v>
          </cell>
        </row>
        <row r="1154">
          <cell r="B1154">
            <v>56102013</v>
          </cell>
          <cell r="C1154" t="str">
            <v>Diferencia Cambiaria Pérdida en Obligaciones Fin.</v>
          </cell>
          <cell r="D1154">
            <v>-14346068.01</v>
          </cell>
          <cell r="E1154" t="str">
            <v/>
          </cell>
          <cell r="F1154" t="str">
            <v>ACRES</v>
          </cell>
          <cell r="G1154" t="str">
            <v>PRCAR</v>
          </cell>
          <cell r="H1154">
            <v>383</v>
          </cell>
          <cell r="I1154" t="str">
            <v>ARM</v>
          </cell>
          <cell r="J1154">
            <v>40877</v>
          </cell>
          <cell r="K1154" t="str">
            <v>2011/011</v>
          </cell>
          <cell r="L1154" t="str">
            <v>CANCELA POLIZA 380</v>
          </cell>
          <cell r="M1154" t="str">
            <v>CANC POL 380</v>
          </cell>
          <cell r="N1154">
            <v>1</v>
          </cell>
        </row>
        <row r="1155">
          <cell r="B1155">
            <v>56102013</v>
          </cell>
          <cell r="C1155" t="str">
            <v>Diferencia Cambiaria Pérdida en Obligaciones Fin.</v>
          </cell>
          <cell r="D1155">
            <v>21301221.449999999</v>
          </cell>
          <cell r="E1155" t="str">
            <v/>
          </cell>
          <cell r="F1155" t="str">
            <v>ACRES</v>
          </cell>
          <cell r="G1155" t="str">
            <v>PRCAR</v>
          </cell>
          <cell r="H1155">
            <v>384</v>
          </cell>
          <cell r="I1155" t="str">
            <v>ARM</v>
          </cell>
          <cell r="J1155">
            <v>40877</v>
          </cell>
          <cell r="K1155" t="str">
            <v>2011/011</v>
          </cell>
          <cell r="L1155" t="str">
            <v>SWAP A NOV 2011 CORR</v>
          </cell>
          <cell r="M1155" t="str">
            <v>SWAP A NOV 2011 CORR</v>
          </cell>
          <cell r="N1155">
            <v>1</v>
          </cell>
        </row>
        <row r="1156">
          <cell r="B1156">
            <v>56102013</v>
          </cell>
          <cell r="C1156" t="str">
            <v>Diferencia Cambiaria Pérdida en Obligaciones Fin.</v>
          </cell>
          <cell r="D1156">
            <v>-21301221.449999999</v>
          </cell>
          <cell r="E1156" t="str">
            <v/>
          </cell>
          <cell r="F1156" t="str">
            <v>ACRES</v>
          </cell>
          <cell r="G1156" t="str">
            <v>PRCAR</v>
          </cell>
          <cell r="H1156">
            <v>430</v>
          </cell>
          <cell r="I1156" t="str">
            <v>ARM</v>
          </cell>
          <cell r="J1156">
            <v>40877</v>
          </cell>
          <cell r="K1156" t="str">
            <v>2011/011</v>
          </cell>
          <cell r="L1156" t="str">
            <v>CANCELA POLIZA 384 SWAP A NOV 2011</v>
          </cell>
          <cell r="M1156" t="str">
            <v>CANC POL 384 SWAP A NOV 2011</v>
          </cell>
          <cell r="N1156">
            <v>1</v>
          </cell>
        </row>
        <row r="1157">
          <cell r="B1157">
            <v>56102013</v>
          </cell>
          <cell r="C1157" t="str">
            <v>Diferencia Cambiaria Pérdida en Obligaciones Fin.</v>
          </cell>
          <cell r="D1157">
            <v>899780.2</v>
          </cell>
          <cell r="E1157" t="str">
            <v/>
          </cell>
          <cell r="F1157" t="str">
            <v>ACRES</v>
          </cell>
          <cell r="G1157" t="str">
            <v>SYSTM</v>
          </cell>
          <cell r="H1157">
            <v>457</v>
          </cell>
          <cell r="I1157" t="str">
            <v>REVAL</v>
          </cell>
          <cell r="J1157">
            <v>40908</v>
          </cell>
          <cell r="K1157" t="str">
            <v>2011/012</v>
          </cell>
          <cell r="L1157" t="str">
            <v>Revaluación</v>
          </cell>
          <cell r="M1157" t="str">
            <v/>
          </cell>
          <cell r="N1157">
            <v>4</v>
          </cell>
        </row>
        <row r="1158">
          <cell r="B1158">
            <v>56102014</v>
          </cell>
          <cell r="C1158" t="str">
            <v>Diferencia Cambiaria Pérdida en Cuentas por Pagar</v>
          </cell>
          <cell r="D1158">
            <v>755.28</v>
          </cell>
          <cell r="E1158" t="str">
            <v/>
          </cell>
          <cell r="F1158" t="str">
            <v>ACRES</v>
          </cell>
          <cell r="G1158" t="str">
            <v>SYSTM</v>
          </cell>
          <cell r="H1158">
            <v>135</v>
          </cell>
          <cell r="I1158" t="str">
            <v>REVAL</v>
          </cell>
          <cell r="J1158">
            <v>40574</v>
          </cell>
          <cell r="K1158" t="str">
            <v>2011/001</v>
          </cell>
          <cell r="L1158" t="str">
            <v>Revaluación</v>
          </cell>
          <cell r="M1158" t="str">
            <v/>
          </cell>
          <cell r="N1158">
            <v>2</v>
          </cell>
        </row>
        <row r="1159">
          <cell r="B1159">
            <v>56102014</v>
          </cell>
          <cell r="C1159" t="str">
            <v>Diferencia Cambiaria Pérdida en Cuentas por Pagar</v>
          </cell>
          <cell r="D1159">
            <v>1176.8599999999999</v>
          </cell>
          <cell r="E1159" t="str">
            <v/>
          </cell>
          <cell r="F1159" t="str">
            <v>ACRES</v>
          </cell>
          <cell r="G1159" t="str">
            <v>SYSTM</v>
          </cell>
          <cell r="H1159">
            <v>156</v>
          </cell>
          <cell r="I1159" t="str">
            <v>REVAL</v>
          </cell>
          <cell r="J1159">
            <v>40602</v>
          </cell>
          <cell r="K1159" t="str">
            <v>2011/002</v>
          </cell>
          <cell r="L1159" t="str">
            <v>Revaluación</v>
          </cell>
          <cell r="M1159" t="str">
            <v/>
          </cell>
          <cell r="N1159">
            <v>5</v>
          </cell>
        </row>
        <row r="1160">
          <cell r="B1160">
            <v>56102014</v>
          </cell>
          <cell r="C1160" t="str">
            <v>Diferencia Cambiaria Pérdida en Cuentas por Pagar</v>
          </cell>
          <cell r="D1160">
            <v>1555.03</v>
          </cell>
          <cell r="E1160" t="str">
            <v/>
          </cell>
          <cell r="F1160" t="str">
            <v>ACRES</v>
          </cell>
          <cell r="G1160" t="str">
            <v>SYSTM</v>
          </cell>
          <cell r="H1160">
            <v>156</v>
          </cell>
          <cell r="I1160" t="str">
            <v>REVAL</v>
          </cell>
          <cell r="J1160">
            <v>40602</v>
          </cell>
          <cell r="K1160" t="str">
            <v>2011/002</v>
          </cell>
          <cell r="L1160" t="str">
            <v>Revaluación</v>
          </cell>
          <cell r="M1160" t="str">
            <v/>
          </cell>
          <cell r="N1160">
            <v>6</v>
          </cell>
        </row>
        <row r="1161">
          <cell r="B1161">
            <v>56102014</v>
          </cell>
          <cell r="C1161" t="str">
            <v>Diferencia Cambiaria Pérdida en Cuentas por Pagar</v>
          </cell>
          <cell r="D1161">
            <v>1530.28</v>
          </cell>
          <cell r="E1161" t="str">
            <v/>
          </cell>
          <cell r="F1161" t="str">
            <v>ACRES</v>
          </cell>
          <cell r="G1161" t="str">
            <v>SYSTM</v>
          </cell>
          <cell r="H1161">
            <v>168</v>
          </cell>
          <cell r="I1161" t="str">
            <v>REVAL</v>
          </cell>
          <cell r="J1161">
            <v>40633</v>
          </cell>
          <cell r="K1161" t="str">
            <v>2011/003</v>
          </cell>
          <cell r="L1161" t="str">
            <v>Revaluación</v>
          </cell>
          <cell r="M1161" t="str">
            <v/>
          </cell>
          <cell r="N1161">
            <v>5</v>
          </cell>
        </row>
        <row r="1162">
          <cell r="B1162">
            <v>56102014</v>
          </cell>
          <cell r="C1162" t="str">
            <v>Diferencia Cambiaria Pérdida en Cuentas por Pagar</v>
          </cell>
          <cell r="D1162">
            <v>3410.92</v>
          </cell>
          <cell r="E1162" t="str">
            <v/>
          </cell>
          <cell r="F1162" t="str">
            <v>ACRES</v>
          </cell>
          <cell r="G1162" t="str">
            <v>SYSTM</v>
          </cell>
          <cell r="H1162">
            <v>168</v>
          </cell>
          <cell r="I1162" t="str">
            <v>REVAL</v>
          </cell>
          <cell r="J1162">
            <v>40633</v>
          </cell>
          <cell r="K1162" t="str">
            <v>2011/003</v>
          </cell>
          <cell r="L1162" t="str">
            <v>Revaluación</v>
          </cell>
          <cell r="M1162" t="str">
            <v/>
          </cell>
          <cell r="N1162">
            <v>6</v>
          </cell>
        </row>
        <row r="1163">
          <cell r="B1163">
            <v>56102014</v>
          </cell>
          <cell r="C1163" t="str">
            <v>Diferencia Cambiaria Pérdida en Cuentas por Pagar</v>
          </cell>
          <cell r="D1163">
            <v>1509.65</v>
          </cell>
          <cell r="E1163" t="str">
            <v/>
          </cell>
          <cell r="F1163" t="str">
            <v>ACRES</v>
          </cell>
          <cell r="G1163" t="str">
            <v>SYSTM</v>
          </cell>
          <cell r="H1163">
            <v>180</v>
          </cell>
          <cell r="I1163" t="str">
            <v>REVAL</v>
          </cell>
          <cell r="J1163">
            <v>40663</v>
          </cell>
          <cell r="K1163" t="str">
            <v>2011/004</v>
          </cell>
          <cell r="L1163" t="str">
            <v>Revaluación</v>
          </cell>
          <cell r="M1163" t="str">
            <v/>
          </cell>
          <cell r="N1163">
            <v>5</v>
          </cell>
        </row>
        <row r="1164">
          <cell r="B1164">
            <v>56102014</v>
          </cell>
          <cell r="C1164" t="str">
            <v>Diferencia Cambiaria Pérdida en Cuentas por Pagar</v>
          </cell>
          <cell r="D1164">
            <v>16143.58</v>
          </cell>
          <cell r="E1164" t="str">
            <v/>
          </cell>
          <cell r="F1164" t="str">
            <v>ACRES</v>
          </cell>
          <cell r="G1164" t="str">
            <v>SYSTM</v>
          </cell>
          <cell r="H1164">
            <v>180</v>
          </cell>
          <cell r="I1164" t="str">
            <v>REVAL</v>
          </cell>
          <cell r="J1164">
            <v>40663</v>
          </cell>
          <cell r="K1164" t="str">
            <v>2011/004</v>
          </cell>
          <cell r="L1164" t="str">
            <v>Revaluación</v>
          </cell>
          <cell r="M1164" t="str">
            <v/>
          </cell>
          <cell r="N1164">
            <v>6</v>
          </cell>
        </row>
        <row r="1165">
          <cell r="B1165">
            <v>56102014</v>
          </cell>
          <cell r="C1165" t="str">
            <v>Diferencia Cambiaria Pérdida en Cuentas por Pagar</v>
          </cell>
          <cell r="D1165">
            <v>-21109.53</v>
          </cell>
          <cell r="E1165" t="str">
            <v/>
          </cell>
          <cell r="F1165" t="str">
            <v>ACRES</v>
          </cell>
          <cell r="G1165" t="str">
            <v>SYSTM</v>
          </cell>
          <cell r="H1165">
            <v>183</v>
          </cell>
          <cell r="I1165" t="str">
            <v>REVAL</v>
          </cell>
          <cell r="J1165">
            <v>40663</v>
          </cell>
          <cell r="K1165" t="str">
            <v>2011/004</v>
          </cell>
          <cell r="L1165" t="str">
            <v>Revaluación</v>
          </cell>
          <cell r="M1165" t="str">
            <v/>
          </cell>
          <cell r="N1165">
            <v>4</v>
          </cell>
        </row>
        <row r="1166">
          <cell r="B1166">
            <v>56102014</v>
          </cell>
          <cell r="C1166" t="str">
            <v>Diferencia Cambiaria Pérdida en Cuentas por Pagar</v>
          </cell>
          <cell r="D1166">
            <v>-3663.34</v>
          </cell>
          <cell r="E1166" t="str">
            <v/>
          </cell>
          <cell r="F1166" t="str">
            <v>ACRES</v>
          </cell>
          <cell r="G1166" t="str">
            <v>SYSTM</v>
          </cell>
          <cell r="H1166">
            <v>193</v>
          </cell>
          <cell r="I1166" t="str">
            <v>REVAL</v>
          </cell>
          <cell r="J1166">
            <v>40694</v>
          </cell>
          <cell r="K1166" t="str">
            <v>2011/005</v>
          </cell>
          <cell r="L1166" t="str">
            <v>Revaluación</v>
          </cell>
          <cell r="M1166" t="str">
            <v/>
          </cell>
          <cell r="N1166">
            <v>2</v>
          </cell>
        </row>
        <row r="1167">
          <cell r="B1167">
            <v>56102014</v>
          </cell>
          <cell r="C1167" t="str">
            <v>Diferencia Cambiaria Pérdida en Cuentas por Pagar</v>
          </cell>
          <cell r="D1167">
            <v>2640.76</v>
          </cell>
          <cell r="E1167" t="str">
            <v/>
          </cell>
          <cell r="F1167" t="str">
            <v>ACRES</v>
          </cell>
          <cell r="G1167" t="str">
            <v>SYSTM</v>
          </cell>
          <cell r="H1167">
            <v>206</v>
          </cell>
          <cell r="I1167" t="str">
            <v>REVAL</v>
          </cell>
          <cell r="J1167">
            <v>40724</v>
          </cell>
          <cell r="K1167" t="str">
            <v>2011/006</v>
          </cell>
          <cell r="L1167" t="str">
            <v>Revaluación</v>
          </cell>
          <cell r="M1167" t="str">
            <v/>
          </cell>
          <cell r="N1167">
            <v>2</v>
          </cell>
        </row>
        <row r="1168">
          <cell r="B1168">
            <v>56102014</v>
          </cell>
          <cell r="C1168" t="str">
            <v>Diferencia Cambiaria Pérdida en Cuentas por Pagar</v>
          </cell>
          <cell r="D1168">
            <v>-2190.4699999999998</v>
          </cell>
          <cell r="E1168" t="str">
            <v/>
          </cell>
          <cell r="F1168" t="str">
            <v>ACRES</v>
          </cell>
          <cell r="G1168" t="str">
            <v>SYSTM</v>
          </cell>
          <cell r="H1168">
            <v>219</v>
          </cell>
          <cell r="I1168" t="str">
            <v>REVAL</v>
          </cell>
          <cell r="J1168">
            <v>40755</v>
          </cell>
          <cell r="K1168" t="str">
            <v>2011/007</v>
          </cell>
          <cell r="L1168" t="str">
            <v>Revaluación</v>
          </cell>
          <cell r="M1168" t="str">
            <v/>
          </cell>
          <cell r="N1168">
            <v>2</v>
          </cell>
        </row>
        <row r="1169">
          <cell r="B1169">
            <v>56102014</v>
          </cell>
          <cell r="C1169" t="str">
            <v>Diferencia Cambiaria Pérdida en Cuentas por Pagar</v>
          </cell>
          <cell r="D1169">
            <v>127.7</v>
          </cell>
          <cell r="E1169" t="str">
            <v/>
          </cell>
          <cell r="F1169" t="str">
            <v>ACRES</v>
          </cell>
          <cell r="G1169" t="str">
            <v>ABC</v>
          </cell>
          <cell r="H1169">
            <v>222</v>
          </cell>
          <cell r="I1169" t="str">
            <v>JECUR</v>
          </cell>
          <cell r="J1169">
            <v>40772</v>
          </cell>
          <cell r="K1169" t="str">
            <v>2011/008</v>
          </cell>
          <cell r="L1169" t="str">
            <v>EXCHANGE GAIN/LOSS</v>
          </cell>
          <cell r="M1169" t="str">
            <v>F-110000541545</v>
          </cell>
          <cell r="N1169">
            <v>27</v>
          </cell>
        </row>
        <row r="1170">
          <cell r="B1170">
            <v>56102014</v>
          </cell>
          <cell r="C1170" t="str">
            <v>Diferencia Cambiaria Pérdida en Cuentas por Pagar</v>
          </cell>
          <cell r="D1170">
            <v>9863.41</v>
          </cell>
          <cell r="E1170" t="str">
            <v/>
          </cell>
          <cell r="F1170" t="str">
            <v>ACRES</v>
          </cell>
          <cell r="G1170" t="str">
            <v>SYSTM</v>
          </cell>
          <cell r="H1170">
            <v>231</v>
          </cell>
          <cell r="I1170" t="str">
            <v>REVAL</v>
          </cell>
          <cell r="J1170">
            <v>40786</v>
          </cell>
          <cell r="K1170" t="str">
            <v>2011/008</v>
          </cell>
          <cell r="L1170" t="str">
            <v>Revaluación</v>
          </cell>
          <cell r="M1170" t="str">
            <v/>
          </cell>
          <cell r="N1170">
            <v>2</v>
          </cell>
        </row>
        <row r="1171">
          <cell r="B1171">
            <v>56102014</v>
          </cell>
          <cell r="C1171" t="str">
            <v>Diferencia Cambiaria Pérdida en Cuentas por Pagar</v>
          </cell>
          <cell r="D1171">
            <v>7208.29</v>
          </cell>
          <cell r="E1171" t="str">
            <v/>
          </cell>
          <cell r="F1171" t="str">
            <v>ACRES</v>
          </cell>
          <cell r="G1171" t="str">
            <v>SYSTM</v>
          </cell>
          <cell r="H1171">
            <v>245</v>
          </cell>
          <cell r="I1171" t="str">
            <v>REVAL</v>
          </cell>
          <cell r="J1171">
            <v>40816</v>
          </cell>
          <cell r="K1171" t="str">
            <v>2011/009</v>
          </cell>
          <cell r="L1171" t="str">
            <v>Revaluación</v>
          </cell>
          <cell r="M1171" t="str">
            <v/>
          </cell>
          <cell r="N1171">
            <v>2</v>
          </cell>
        </row>
        <row r="1172">
          <cell r="B1172">
            <v>56102014</v>
          </cell>
          <cell r="C1172" t="str">
            <v>Diferencia Cambiaria Pérdida en Cuentas por Pagar</v>
          </cell>
          <cell r="D1172">
            <v>4274.2</v>
          </cell>
          <cell r="E1172" t="str">
            <v/>
          </cell>
          <cell r="F1172" t="str">
            <v>ACRES</v>
          </cell>
          <cell r="G1172" t="str">
            <v>SYSTM</v>
          </cell>
          <cell r="H1172">
            <v>344</v>
          </cell>
          <cell r="I1172" t="str">
            <v>REVAL</v>
          </cell>
          <cell r="J1172">
            <v>40871</v>
          </cell>
          <cell r="K1172" t="str">
            <v>2011/011</v>
          </cell>
          <cell r="L1172" t="str">
            <v>Revaluación</v>
          </cell>
          <cell r="M1172" t="str">
            <v/>
          </cell>
          <cell r="N1172">
            <v>2</v>
          </cell>
        </row>
        <row r="1173">
          <cell r="B1173">
            <v>56102014</v>
          </cell>
          <cell r="C1173" t="str">
            <v>Diferencia Cambiaria Pérdida en Cuentas por Pagar</v>
          </cell>
          <cell r="D1173">
            <v>-7417.29</v>
          </cell>
          <cell r="E1173" t="str">
            <v/>
          </cell>
          <cell r="F1173" t="str">
            <v>ACRES</v>
          </cell>
          <cell r="G1173" t="str">
            <v>SYSTM</v>
          </cell>
          <cell r="H1173">
            <v>367</v>
          </cell>
          <cell r="I1173" t="str">
            <v>REVAL</v>
          </cell>
          <cell r="J1173">
            <v>40879</v>
          </cell>
          <cell r="K1173" t="str">
            <v>2011/011</v>
          </cell>
          <cell r="L1173" t="str">
            <v>Revaluación</v>
          </cell>
          <cell r="M1173" t="str">
            <v/>
          </cell>
          <cell r="N1173">
            <v>2</v>
          </cell>
        </row>
        <row r="1174">
          <cell r="B1174">
            <v>56102014</v>
          </cell>
          <cell r="C1174" t="str">
            <v>Diferencia Cambiaria Pérdida en Cuentas por Pagar</v>
          </cell>
          <cell r="D1174">
            <v>-762.45</v>
          </cell>
          <cell r="E1174" t="str">
            <v/>
          </cell>
          <cell r="F1174" t="str">
            <v>ACRES</v>
          </cell>
          <cell r="G1174" t="str">
            <v>SYSTM</v>
          </cell>
          <cell r="H1174">
            <v>432</v>
          </cell>
          <cell r="I1174" t="str">
            <v>REVAL</v>
          </cell>
          <cell r="J1174">
            <v>40898</v>
          </cell>
          <cell r="K1174" t="str">
            <v>2011/012</v>
          </cell>
          <cell r="L1174" t="str">
            <v>Revaluación</v>
          </cell>
          <cell r="M1174" t="str">
            <v/>
          </cell>
          <cell r="N1174">
            <v>2</v>
          </cell>
        </row>
        <row r="1175">
          <cell r="B1175">
            <v>56102014</v>
          </cell>
          <cell r="C1175" t="str">
            <v>Diferencia Cambiaria Pérdida en Cuentas por Pagar</v>
          </cell>
          <cell r="D1175">
            <v>102.26</v>
          </cell>
          <cell r="E1175" t="str">
            <v/>
          </cell>
          <cell r="F1175" t="str">
            <v>ACRES</v>
          </cell>
          <cell r="G1175" t="str">
            <v>SYSTM</v>
          </cell>
          <cell r="H1175">
            <v>458</v>
          </cell>
          <cell r="I1175" t="str">
            <v>REVAL</v>
          </cell>
          <cell r="J1175">
            <v>40908</v>
          </cell>
          <cell r="K1175" t="str">
            <v>2011/012</v>
          </cell>
          <cell r="L1175" t="str">
            <v>Revaluación</v>
          </cell>
          <cell r="M1175" t="str">
            <v/>
          </cell>
          <cell r="N1175">
            <v>2</v>
          </cell>
        </row>
        <row r="1176">
          <cell r="B1176" t="str">
            <v>Subtotal</v>
          </cell>
          <cell r="D1176">
            <v>12956.089999996226</v>
          </cell>
        </row>
        <row r="1177">
          <cell r="B1177">
            <v>56103</v>
          </cell>
          <cell r="C1177" t="str">
            <v>GASTOS COBERTURAS</v>
          </cell>
          <cell r="D1177" t="str">
            <v/>
          </cell>
          <cell r="E1177" t="str">
            <v/>
          </cell>
        </row>
        <row r="1178">
          <cell r="B1178">
            <v>56103001</v>
          </cell>
          <cell r="C1178" t="str">
            <v>Gastos Coberturas</v>
          </cell>
          <cell r="D1178">
            <v>13894106.09</v>
          </cell>
          <cell r="E1178" t="str">
            <v>Gasto No Deducible / Ingreso No Acumulable</v>
          </cell>
          <cell r="F1178" t="str">
            <v>ACRES</v>
          </cell>
          <cell r="G1178" t="str">
            <v>PRCAR</v>
          </cell>
          <cell r="H1178">
            <v>461</v>
          </cell>
          <cell r="I1178" t="str">
            <v>ARM</v>
          </cell>
          <cell r="J1178">
            <v>40908</v>
          </cell>
          <cell r="K1178" t="str">
            <v>2011/012</v>
          </cell>
          <cell r="L1178" t="str">
            <v>SWAP A DIC 2011</v>
          </cell>
          <cell r="M1178" t="str">
            <v>SWAP A DIC 2011</v>
          </cell>
          <cell r="N1178">
            <v>1</v>
          </cell>
        </row>
        <row r="1179">
          <cell r="B1179" t="str">
            <v>Subtotal</v>
          </cell>
          <cell r="D1179">
            <v>13894106.09</v>
          </cell>
        </row>
        <row r="1180">
          <cell r="B1180">
            <v>5690</v>
          </cell>
          <cell r="C1180" t="str">
            <v>OTROS GASTOS NO OPERACIONALES</v>
          </cell>
          <cell r="D1180" t="str">
            <v/>
          </cell>
        </row>
        <row r="1181">
          <cell r="B1181">
            <v>56901</v>
          </cell>
          <cell r="C1181" t="str">
            <v>MULTAS Y RECARGOS</v>
          </cell>
          <cell r="D1181" t="str">
            <v/>
          </cell>
          <cell r="E1181" t="str">
            <v/>
          </cell>
        </row>
        <row r="1182">
          <cell r="B1182">
            <v>56901001</v>
          </cell>
          <cell r="C1182" t="str">
            <v>Multas y Recargos</v>
          </cell>
          <cell r="D1182">
            <v>1175</v>
          </cell>
          <cell r="E1182" t="str">
            <v>Gasto Deducible / Ingreso Acumulable</v>
          </cell>
          <cell r="F1182" t="str">
            <v>ACRES</v>
          </cell>
          <cell r="G1182" t="str">
            <v>CPCAR</v>
          </cell>
          <cell r="H1182">
            <v>292</v>
          </cell>
          <cell r="I1182" t="str">
            <v>ARM</v>
          </cell>
          <cell r="J1182">
            <v>40822</v>
          </cell>
          <cell r="K1182" t="str">
            <v>2011/010</v>
          </cell>
          <cell r="L1182" t="str">
            <v>COMPLEMENTARIA JUNIO IMPUESTOS POR PAGAR</v>
          </cell>
          <cell r="M1182" t="str">
            <v>COMPL JUN IMP POR PAGAR</v>
          </cell>
          <cell r="N1182">
            <v>3</v>
          </cell>
        </row>
        <row r="1183">
          <cell r="B1183">
            <v>56901001</v>
          </cell>
          <cell r="C1183" t="str">
            <v>Multas y Recargos</v>
          </cell>
          <cell r="D1183">
            <v>977</v>
          </cell>
          <cell r="E1183" t="str">
            <v>Gasto Deducible / Ingreso Acumulable</v>
          </cell>
          <cell r="F1183" t="str">
            <v>ACRES</v>
          </cell>
          <cell r="G1183" t="str">
            <v>CPCAR</v>
          </cell>
          <cell r="H1183">
            <v>294</v>
          </cell>
          <cell r="I1183" t="str">
            <v>ARM</v>
          </cell>
          <cell r="J1183">
            <v>40822</v>
          </cell>
          <cell r="K1183" t="str">
            <v>2011/010</v>
          </cell>
          <cell r="L1183" t="str">
            <v>COMPL JUL IMPS POR PAGAR</v>
          </cell>
          <cell r="M1183" t="str">
            <v>COMPL JUL IMPS POR PAGAR</v>
          </cell>
          <cell r="N1183">
            <v>3</v>
          </cell>
        </row>
        <row r="1184">
          <cell r="B1184" t="str">
            <v>Subtotal</v>
          </cell>
          <cell r="D1184">
            <v>2152</v>
          </cell>
        </row>
        <row r="1185">
          <cell r="B1185">
            <v>59</v>
          </cell>
          <cell r="C1185" t="str">
            <v>IMPUESTOS</v>
          </cell>
        </row>
        <row r="1186">
          <cell r="B1186">
            <v>5910</v>
          </cell>
          <cell r="C1186" t="str">
            <v>IMPUESTOS</v>
          </cell>
          <cell r="D1186" t="str">
            <v/>
          </cell>
        </row>
        <row r="1187">
          <cell r="B1187">
            <v>59101</v>
          </cell>
          <cell r="C1187" t="str">
            <v>IMPUESTOS DEL EJERCICIO</v>
          </cell>
          <cell r="D1187" t="str">
            <v/>
          </cell>
          <cell r="E1187" t="str">
            <v/>
          </cell>
        </row>
        <row r="1188">
          <cell r="B1188">
            <v>59101002</v>
          </cell>
          <cell r="C1188" t="str">
            <v>Impuesto Sobre La Renta</v>
          </cell>
          <cell r="D1188">
            <v>277426.21999999997</v>
          </cell>
          <cell r="E1188" t="str">
            <v>Gasto No Deducible / Ingreso No Acumulable</v>
          </cell>
          <cell r="F1188" t="str">
            <v>ACRES</v>
          </cell>
          <cell r="G1188" t="str">
            <v>PRCAR</v>
          </cell>
          <cell r="H1188">
            <v>153</v>
          </cell>
          <cell r="I1188" t="str">
            <v>ARM</v>
          </cell>
          <cell r="J1188">
            <v>40599</v>
          </cell>
          <cell r="K1188" t="str">
            <v>2011/002</v>
          </cell>
          <cell r="L1188" t="str">
            <v>DIFERIDO DEL MES CARJ</v>
          </cell>
          <cell r="M1188" t="str">
            <v>DIFERIDO</v>
          </cell>
          <cell r="N1188">
            <v>35</v>
          </cell>
        </row>
        <row r="1189">
          <cell r="B1189">
            <v>59101002</v>
          </cell>
          <cell r="C1189" t="str">
            <v>Impuesto Sobre La Renta</v>
          </cell>
          <cell r="D1189">
            <v>1004182.54</v>
          </cell>
          <cell r="E1189" t="str">
            <v>Gasto No Deducible / Ingreso No Acumulable</v>
          </cell>
          <cell r="F1189" t="str">
            <v>ACRES</v>
          </cell>
          <cell r="G1189" t="str">
            <v>PRCAR</v>
          </cell>
          <cell r="H1189">
            <v>165</v>
          </cell>
          <cell r="I1189" t="str">
            <v>ARM</v>
          </cell>
          <cell r="J1189">
            <v>40626</v>
          </cell>
          <cell r="K1189" t="str">
            <v>2011/003</v>
          </cell>
          <cell r="L1189" t="str">
            <v>DIFERIDO DEL MES CARJ</v>
          </cell>
          <cell r="M1189" t="str">
            <v>DIFERIDO</v>
          </cell>
          <cell r="N1189">
            <v>45</v>
          </cell>
        </row>
        <row r="1190">
          <cell r="B1190">
            <v>59101002</v>
          </cell>
          <cell r="C1190" t="str">
            <v>Impuesto Sobre La Renta</v>
          </cell>
          <cell r="D1190">
            <v>-472698.36</v>
          </cell>
          <cell r="E1190" t="str">
            <v>Gasto No Deducible / Ingreso No Acumulable</v>
          </cell>
          <cell r="F1190" t="str">
            <v>ACRES</v>
          </cell>
          <cell r="G1190" t="str">
            <v>PRCAR</v>
          </cell>
          <cell r="H1190">
            <v>165</v>
          </cell>
          <cell r="I1190" t="str">
            <v>ARM</v>
          </cell>
          <cell r="J1190">
            <v>40627</v>
          </cell>
          <cell r="K1190" t="str">
            <v>2011/003</v>
          </cell>
          <cell r="L1190" t="str">
            <v>DIFERIDO DEL MES CARJ</v>
          </cell>
          <cell r="M1190" t="str">
            <v>DIFERIDO</v>
          </cell>
          <cell r="N1190">
            <v>58</v>
          </cell>
        </row>
        <row r="1191">
          <cell r="B1191">
            <v>59101002</v>
          </cell>
          <cell r="C1191" t="str">
            <v>Impuesto Sobre La Renta</v>
          </cell>
          <cell r="D1191">
            <v>-270000</v>
          </cell>
          <cell r="E1191" t="str">
            <v>Gasto No Deducible / Ingreso No Acumulable</v>
          </cell>
          <cell r="F1191" t="str">
            <v>ACRES</v>
          </cell>
          <cell r="G1191" t="str">
            <v>PRCAR</v>
          </cell>
          <cell r="H1191">
            <v>165</v>
          </cell>
          <cell r="I1191" t="str">
            <v>ARM</v>
          </cell>
          <cell r="J1191">
            <v>40627</v>
          </cell>
          <cell r="K1191" t="str">
            <v>2011/003</v>
          </cell>
          <cell r="L1191" t="str">
            <v>DIFERIDO DEL MES CARJ</v>
          </cell>
          <cell r="M1191" t="str">
            <v>DIFERIDO</v>
          </cell>
          <cell r="N1191">
            <v>60</v>
          </cell>
        </row>
        <row r="1192">
          <cell r="B1192">
            <v>59101002</v>
          </cell>
          <cell r="C1192" t="str">
            <v>Impuesto Sobre La Renta</v>
          </cell>
          <cell r="D1192">
            <v>-882</v>
          </cell>
          <cell r="E1192" t="str">
            <v>Gasto No Deducible / Ingreso No Acumulable</v>
          </cell>
          <cell r="F1192" t="str">
            <v>ACRES</v>
          </cell>
          <cell r="G1192" t="str">
            <v>PRCAR</v>
          </cell>
          <cell r="H1192">
            <v>165</v>
          </cell>
          <cell r="I1192" t="str">
            <v>ARM</v>
          </cell>
          <cell r="J1192">
            <v>40633</v>
          </cell>
          <cell r="K1192" t="str">
            <v>2011/003</v>
          </cell>
          <cell r="L1192" t="str">
            <v>COMPL ISR CORRIENTE</v>
          </cell>
          <cell r="M1192" t="str">
            <v>COMPL ISR CORR DEL MES</v>
          </cell>
          <cell r="N1192">
            <v>19</v>
          </cell>
        </row>
        <row r="1193">
          <cell r="B1193">
            <v>59101002</v>
          </cell>
          <cell r="C1193" t="str">
            <v>Impuesto Sobre La Renta</v>
          </cell>
          <cell r="D1193">
            <v>-260993.46</v>
          </cell>
          <cell r="E1193" t="str">
            <v>Gasto No Deducible / Ingreso No Acumulable</v>
          </cell>
          <cell r="F1193" t="str">
            <v>ACRES</v>
          </cell>
          <cell r="G1193" t="str">
            <v>PRCAR</v>
          </cell>
          <cell r="H1193">
            <v>165</v>
          </cell>
          <cell r="I1193" t="str">
            <v>ARM</v>
          </cell>
          <cell r="J1193">
            <v>40633</v>
          </cell>
          <cell r="K1193" t="str">
            <v>2011/003</v>
          </cell>
          <cell r="L1193" t="str">
            <v>DIFERIDO DEL MES CARJ</v>
          </cell>
          <cell r="M1193" t="str">
            <v>DIFERIDO</v>
          </cell>
          <cell r="N1193">
            <v>67</v>
          </cell>
        </row>
        <row r="1194">
          <cell r="B1194">
            <v>59101002</v>
          </cell>
          <cell r="C1194" t="str">
            <v>Impuesto Sobre La Renta</v>
          </cell>
          <cell r="D1194">
            <v>484894.49</v>
          </cell>
          <cell r="E1194" t="str">
            <v>Gasto No Deducible / Ingreso No Acumulable</v>
          </cell>
          <cell r="F1194" t="str">
            <v>ACRES</v>
          </cell>
          <cell r="G1194" t="str">
            <v>PRCAR</v>
          </cell>
          <cell r="H1194">
            <v>177</v>
          </cell>
          <cell r="I1194" t="str">
            <v>ARM</v>
          </cell>
          <cell r="J1194">
            <v>40663</v>
          </cell>
          <cell r="K1194" t="str">
            <v>2011/004</v>
          </cell>
          <cell r="L1194" t="str">
            <v>DIFERIDO DEL MES CARJ</v>
          </cell>
          <cell r="M1194" t="str">
            <v>DIFERIDO</v>
          </cell>
          <cell r="N1194">
            <v>43</v>
          </cell>
        </row>
        <row r="1195">
          <cell r="B1195">
            <v>59101002</v>
          </cell>
          <cell r="C1195" t="str">
            <v>Impuesto Sobre La Renta</v>
          </cell>
          <cell r="D1195">
            <v>-288847.03999999998</v>
          </cell>
          <cell r="E1195" t="str">
            <v>Gasto No Deducible / Ingreso No Acumulable</v>
          </cell>
          <cell r="F1195" t="str">
            <v>ACRES</v>
          </cell>
          <cell r="G1195" t="str">
            <v>PRCAR</v>
          </cell>
          <cell r="H1195">
            <v>177</v>
          </cell>
          <cell r="I1195" t="str">
            <v>ARM</v>
          </cell>
          <cell r="J1195">
            <v>40663</v>
          </cell>
          <cell r="K1195" t="str">
            <v>2011/004</v>
          </cell>
          <cell r="L1195" t="str">
            <v>DIFERIDO DEL MES CARJ</v>
          </cell>
          <cell r="M1195" t="str">
            <v>DIFERIDO</v>
          </cell>
          <cell r="N1195">
            <v>45</v>
          </cell>
        </row>
        <row r="1196">
          <cell r="B1196">
            <v>59101002</v>
          </cell>
          <cell r="C1196" t="str">
            <v>Impuesto Sobre La Renta</v>
          </cell>
          <cell r="D1196">
            <v>705343.46</v>
          </cell>
          <cell r="E1196" t="str">
            <v>Gasto No Deducible / Ingreso No Acumulable</v>
          </cell>
          <cell r="F1196" t="str">
            <v>ACRES</v>
          </cell>
          <cell r="G1196" t="str">
            <v>PRCAR</v>
          </cell>
          <cell r="H1196">
            <v>177</v>
          </cell>
          <cell r="I1196" t="str">
            <v>ARM</v>
          </cell>
          <cell r="J1196">
            <v>40663</v>
          </cell>
          <cell r="K1196" t="str">
            <v>2011/004</v>
          </cell>
          <cell r="L1196" t="str">
            <v>DIFERIDO DEL MES CARJ</v>
          </cell>
          <cell r="M1196" t="str">
            <v>DIFERIDO</v>
          </cell>
          <cell r="N1196">
            <v>53</v>
          </cell>
        </row>
        <row r="1197">
          <cell r="B1197">
            <v>59101002</v>
          </cell>
          <cell r="C1197" t="str">
            <v>Impuesto Sobre La Renta</v>
          </cell>
          <cell r="D1197">
            <v>1040126.82</v>
          </cell>
          <cell r="E1197" t="str">
            <v>Gasto No Deducible / Ingreso No Acumulable</v>
          </cell>
          <cell r="F1197" t="str">
            <v>ACRES</v>
          </cell>
          <cell r="G1197" t="str">
            <v>PRCAR</v>
          </cell>
          <cell r="H1197">
            <v>190</v>
          </cell>
          <cell r="I1197" t="str">
            <v>ARM</v>
          </cell>
          <cell r="J1197">
            <v>40694</v>
          </cell>
          <cell r="K1197" t="str">
            <v>2011/005</v>
          </cell>
          <cell r="L1197" t="str">
            <v>DIFERIDO DEL MES CARJ</v>
          </cell>
          <cell r="M1197" t="str">
            <v>DIFERIDO</v>
          </cell>
          <cell r="N1197">
            <v>36</v>
          </cell>
        </row>
        <row r="1198">
          <cell r="B1198">
            <v>59101002</v>
          </cell>
          <cell r="C1198" t="str">
            <v>Impuesto Sobre La Renta</v>
          </cell>
          <cell r="D1198">
            <v>-450000</v>
          </cell>
          <cell r="E1198" t="str">
            <v>Gasto No Deducible / Ingreso No Acumulable</v>
          </cell>
          <cell r="F1198" t="str">
            <v>ACRES</v>
          </cell>
          <cell r="G1198" t="str">
            <v>PRCAR</v>
          </cell>
          <cell r="H1198">
            <v>190</v>
          </cell>
          <cell r="I1198" t="str">
            <v>ARM</v>
          </cell>
          <cell r="J1198">
            <v>40694</v>
          </cell>
          <cell r="K1198" t="str">
            <v>2011/005</v>
          </cell>
          <cell r="L1198" t="str">
            <v>DIFERIDO DEL MES CARJ</v>
          </cell>
          <cell r="M1198" t="str">
            <v>DIFERIDO</v>
          </cell>
          <cell r="N1198">
            <v>40</v>
          </cell>
        </row>
        <row r="1199">
          <cell r="B1199">
            <v>59101002</v>
          </cell>
          <cell r="C1199" t="str">
            <v>Impuesto Sobre La Renta</v>
          </cell>
          <cell r="D1199">
            <v>-18699.8</v>
          </cell>
          <cell r="E1199" t="str">
            <v>Gasto No Deducible / Ingreso No Acumulable</v>
          </cell>
          <cell r="F1199" t="str">
            <v>ACRES</v>
          </cell>
          <cell r="G1199" t="str">
            <v>PRCAR</v>
          </cell>
          <cell r="H1199">
            <v>190</v>
          </cell>
          <cell r="I1199" t="str">
            <v>ARM</v>
          </cell>
          <cell r="J1199">
            <v>40694</v>
          </cell>
          <cell r="K1199" t="str">
            <v>2011/005</v>
          </cell>
          <cell r="L1199" t="str">
            <v>DIFERIDO DEL MES CARJ</v>
          </cell>
          <cell r="M1199" t="str">
            <v>DIFERIDO</v>
          </cell>
          <cell r="N1199">
            <v>46</v>
          </cell>
        </row>
        <row r="1200">
          <cell r="B1200">
            <v>59101002</v>
          </cell>
          <cell r="C1200" t="str">
            <v>Impuesto Sobre La Renta</v>
          </cell>
          <cell r="D1200">
            <v>-954434.16</v>
          </cell>
          <cell r="E1200" t="str">
            <v>Gasto No Deducible / Ingreso No Acumulable</v>
          </cell>
          <cell r="F1200" t="str">
            <v>ACRES</v>
          </cell>
          <cell r="G1200" t="str">
            <v>PRCAR</v>
          </cell>
          <cell r="H1200">
            <v>203</v>
          </cell>
          <cell r="I1200" t="str">
            <v>ARM</v>
          </cell>
          <cell r="J1200">
            <v>40723</v>
          </cell>
          <cell r="K1200" t="str">
            <v>2011/006</v>
          </cell>
          <cell r="L1200" t="str">
            <v>DIFERIDO DEL MES CARJ</v>
          </cell>
          <cell r="M1200" t="str">
            <v>DIFERIDO</v>
          </cell>
          <cell r="N1200">
            <v>68</v>
          </cell>
        </row>
        <row r="1201">
          <cell r="B1201">
            <v>59101002</v>
          </cell>
          <cell r="C1201" t="str">
            <v>Impuesto Sobre La Renta</v>
          </cell>
          <cell r="D1201">
            <v>-383602.88</v>
          </cell>
          <cell r="E1201" t="str">
            <v>Gasto No Deducible / Ingreso No Acumulable</v>
          </cell>
          <cell r="F1201" t="str">
            <v>ACRES</v>
          </cell>
          <cell r="G1201" t="str">
            <v>PRCAR</v>
          </cell>
          <cell r="H1201">
            <v>203</v>
          </cell>
          <cell r="I1201" t="str">
            <v>ARM</v>
          </cell>
          <cell r="J1201">
            <v>40724</v>
          </cell>
          <cell r="K1201" t="str">
            <v>2011/006</v>
          </cell>
          <cell r="L1201" t="str">
            <v>DIFERIDO DEL MES CARJ</v>
          </cell>
          <cell r="M1201" t="str">
            <v>DIFERIDO</v>
          </cell>
          <cell r="N1201">
            <v>55</v>
          </cell>
        </row>
        <row r="1202">
          <cell r="B1202">
            <v>59101002</v>
          </cell>
          <cell r="C1202" t="str">
            <v>Impuesto Sobre La Renta</v>
          </cell>
          <cell r="D1202">
            <v>114255.87</v>
          </cell>
          <cell r="E1202" t="str">
            <v>Gasto No Deducible / Ingreso No Acumulable</v>
          </cell>
          <cell r="F1202" t="str">
            <v>ACRES</v>
          </cell>
          <cell r="G1202" t="str">
            <v>PRCAR</v>
          </cell>
          <cell r="H1202">
            <v>216</v>
          </cell>
          <cell r="I1202" t="str">
            <v>ARM</v>
          </cell>
          <cell r="J1202">
            <v>40755</v>
          </cell>
          <cell r="K1202" t="str">
            <v>2011/007</v>
          </cell>
          <cell r="L1202" t="str">
            <v>DIFERIDO DEL MES CARJ</v>
          </cell>
          <cell r="M1202" t="str">
            <v>DIFERIDO</v>
          </cell>
          <cell r="N1202">
            <v>74</v>
          </cell>
        </row>
        <row r="1203">
          <cell r="B1203">
            <v>59101002</v>
          </cell>
          <cell r="C1203" t="str">
            <v>Impuesto Sobre La Renta</v>
          </cell>
          <cell r="D1203">
            <v>-526071.69999999995</v>
          </cell>
          <cell r="E1203" t="str">
            <v>Gasto No Deducible / Ingreso No Acumulable</v>
          </cell>
          <cell r="F1203" t="str">
            <v>ACRES</v>
          </cell>
          <cell r="G1203" t="str">
            <v>PRCAR</v>
          </cell>
          <cell r="H1203">
            <v>228</v>
          </cell>
          <cell r="I1203" t="str">
            <v>ARM</v>
          </cell>
          <cell r="J1203">
            <v>40786</v>
          </cell>
          <cell r="K1203" t="str">
            <v>2011/008</v>
          </cell>
          <cell r="L1203" t="str">
            <v>DIFERIDO DEL MES CARJ</v>
          </cell>
          <cell r="M1203" t="str">
            <v>DIFERIDO</v>
          </cell>
          <cell r="N1203">
            <v>61</v>
          </cell>
        </row>
        <row r="1204">
          <cell r="B1204">
            <v>59101002</v>
          </cell>
          <cell r="C1204" t="str">
            <v>Impuesto Sobre La Renta</v>
          </cell>
          <cell r="D1204">
            <v>201035.81</v>
          </cell>
          <cell r="E1204" t="str">
            <v>Gasto No Deducible / Ingreso No Acumulable</v>
          </cell>
          <cell r="F1204" t="str">
            <v>ACRES</v>
          </cell>
          <cell r="G1204" t="str">
            <v>PRCAR</v>
          </cell>
          <cell r="H1204">
            <v>358</v>
          </cell>
          <cell r="I1204" t="str">
            <v>ARM</v>
          </cell>
          <cell r="J1204">
            <v>40877</v>
          </cell>
          <cell r="K1204" t="str">
            <v>2011/011</v>
          </cell>
          <cell r="L1204" t="str">
            <v>DIFERIDO DEL MES CARJ</v>
          </cell>
          <cell r="M1204" t="str">
            <v>DIFERIDO</v>
          </cell>
          <cell r="N1204">
            <v>7</v>
          </cell>
        </row>
        <row r="1205">
          <cell r="B1205">
            <v>59101002</v>
          </cell>
          <cell r="C1205" t="str">
            <v>Impuesto Sobre La Renta</v>
          </cell>
          <cell r="D1205">
            <v>-10056.58</v>
          </cell>
          <cell r="E1205" t="str">
            <v>Gasto No Deducible / Ingreso No Acumulable</v>
          </cell>
          <cell r="F1205" t="str">
            <v>ACRES</v>
          </cell>
          <cell r="G1205" t="str">
            <v>PRCAR</v>
          </cell>
          <cell r="H1205">
            <v>359</v>
          </cell>
          <cell r="I1205" t="str">
            <v>ARM</v>
          </cell>
          <cell r="J1205">
            <v>40877</v>
          </cell>
          <cell r="K1205" t="str">
            <v>2011/011</v>
          </cell>
          <cell r="L1205" t="str">
            <v>DIFERIDO DEL MES CARJ</v>
          </cell>
          <cell r="M1205" t="str">
            <v>DIFERIDO</v>
          </cell>
          <cell r="N1205">
            <v>5</v>
          </cell>
        </row>
        <row r="1206">
          <cell r="B1206">
            <v>59101002</v>
          </cell>
          <cell r="C1206" t="str">
            <v>Impuesto Sobre La Renta</v>
          </cell>
          <cell r="D1206">
            <v>-5008.6899999999996</v>
          </cell>
          <cell r="E1206" t="str">
            <v>Gasto No Deducible / Ingreso No Acumulable</v>
          </cell>
          <cell r="F1206" t="str">
            <v>ACRES</v>
          </cell>
          <cell r="G1206" t="str">
            <v>PRCAR</v>
          </cell>
          <cell r="H1206">
            <v>378</v>
          </cell>
          <cell r="I1206" t="str">
            <v>ARM</v>
          </cell>
          <cell r="J1206">
            <v>40877</v>
          </cell>
          <cell r="K1206" t="str">
            <v>2011/011</v>
          </cell>
          <cell r="L1206" t="str">
            <v>DIFERIDO DEL MES CARJ</v>
          </cell>
          <cell r="M1206" t="str">
            <v>DIFERIDO</v>
          </cell>
          <cell r="N1206">
            <v>1</v>
          </cell>
        </row>
        <row r="1207">
          <cell r="B1207">
            <v>59101002</v>
          </cell>
          <cell r="C1207" t="str">
            <v>Impuesto Sobre La Renta</v>
          </cell>
          <cell r="D1207">
            <v>-16731.14</v>
          </cell>
          <cell r="E1207" t="str">
            <v>Gasto No Deducible / Ingreso No Acumulable</v>
          </cell>
          <cell r="F1207" t="str">
            <v>ACRES</v>
          </cell>
          <cell r="G1207" t="str">
            <v>PRCAR</v>
          </cell>
          <cell r="H1207">
            <v>385</v>
          </cell>
          <cell r="I1207" t="str">
            <v>ARM</v>
          </cell>
          <cell r="J1207">
            <v>40877</v>
          </cell>
          <cell r="K1207" t="str">
            <v>2011/011</v>
          </cell>
          <cell r="L1207" t="str">
            <v>DIFERIDO DEL MES CARJ</v>
          </cell>
          <cell r="M1207" t="str">
            <v>DIFERIDO</v>
          </cell>
          <cell r="N1207">
            <v>1</v>
          </cell>
        </row>
        <row r="1208">
          <cell r="B1208">
            <v>59101002</v>
          </cell>
          <cell r="C1208" t="str">
            <v>Impuesto Sobre La Renta</v>
          </cell>
          <cell r="D1208">
            <v>-6696.23</v>
          </cell>
          <cell r="E1208" t="str">
            <v>Gasto No Deducible / Ingreso No Acumulable</v>
          </cell>
          <cell r="F1208" t="str">
            <v>ACRES</v>
          </cell>
          <cell r="G1208" t="str">
            <v>PRCAR</v>
          </cell>
          <cell r="H1208">
            <v>440</v>
          </cell>
          <cell r="I1208" t="str">
            <v>ARM</v>
          </cell>
          <cell r="J1208">
            <v>40908</v>
          </cell>
          <cell r="K1208" t="str">
            <v>2011/012</v>
          </cell>
          <cell r="L1208" t="str">
            <v>DIFERIDO DEL MES CARJ</v>
          </cell>
          <cell r="M1208" t="str">
            <v>DIFERIDO</v>
          </cell>
          <cell r="N1208">
            <v>7</v>
          </cell>
        </row>
        <row r="1209">
          <cell r="B1209">
            <v>59101003</v>
          </cell>
          <cell r="C1209" t="str">
            <v>Impuesto Sobre la Renta Diferido</v>
          </cell>
          <cell r="D1209">
            <v>1878398.14</v>
          </cell>
          <cell r="E1209" t="str">
            <v>Gasto No Deducible / Ingreso No Acumulable</v>
          </cell>
          <cell r="F1209" t="str">
            <v>ACRES</v>
          </cell>
          <cell r="G1209" t="str">
            <v>PRCAR</v>
          </cell>
          <cell r="H1209">
            <v>153</v>
          </cell>
          <cell r="I1209" t="str">
            <v>ARM</v>
          </cell>
          <cell r="J1209">
            <v>40599</v>
          </cell>
          <cell r="K1209" t="str">
            <v>2011/002</v>
          </cell>
          <cell r="L1209" t="str">
            <v>DIFERIDO DEL MES CARJ</v>
          </cell>
          <cell r="M1209" t="str">
            <v>DIFERIDO</v>
          </cell>
          <cell r="N1209">
            <v>33</v>
          </cell>
        </row>
        <row r="1210">
          <cell r="B1210">
            <v>59101003</v>
          </cell>
          <cell r="C1210" t="str">
            <v>Impuesto Sobre la Renta Diferido</v>
          </cell>
          <cell r="D1210">
            <v>-498026.6</v>
          </cell>
          <cell r="E1210" t="str">
            <v>Gasto No Deducible / Ingreso No Acumulable</v>
          </cell>
          <cell r="F1210" t="str">
            <v>ACRES</v>
          </cell>
          <cell r="G1210" t="str">
            <v>PRCAR</v>
          </cell>
          <cell r="H1210">
            <v>165</v>
          </cell>
          <cell r="I1210" t="str">
            <v>ARM</v>
          </cell>
          <cell r="J1210">
            <v>40626</v>
          </cell>
          <cell r="K1210" t="str">
            <v>2011/003</v>
          </cell>
          <cell r="L1210" t="str">
            <v>DIFERIDO DEL MES CARJ</v>
          </cell>
          <cell r="M1210" t="str">
            <v>DIFERIDO</v>
          </cell>
          <cell r="N1210">
            <v>43</v>
          </cell>
        </row>
        <row r="1211">
          <cell r="B1211">
            <v>59101003</v>
          </cell>
          <cell r="C1211" t="str">
            <v>Impuesto Sobre la Renta Diferido</v>
          </cell>
          <cell r="D1211">
            <v>996053.2</v>
          </cell>
          <cell r="E1211" t="str">
            <v>Gasto No Deducible / Ingreso No Acumulable</v>
          </cell>
          <cell r="F1211" t="str">
            <v>ACRES</v>
          </cell>
          <cell r="G1211" t="str">
            <v>PRCAR</v>
          </cell>
          <cell r="H1211">
            <v>165</v>
          </cell>
          <cell r="I1211" t="str">
            <v>ARM</v>
          </cell>
          <cell r="J1211">
            <v>40627</v>
          </cell>
          <cell r="K1211" t="str">
            <v>2011/003</v>
          </cell>
          <cell r="L1211" t="str">
            <v>DIFERIDO DEL MES CARJ</v>
          </cell>
          <cell r="M1211" t="str">
            <v>DIFERIDO</v>
          </cell>
          <cell r="N1211">
            <v>51</v>
          </cell>
        </row>
        <row r="1212">
          <cell r="B1212">
            <v>59101003</v>
          </cell>
          <cell r="C1212" t="str">
            <v>Impuesto Sobre la Renta Diferido</v>
          </cell>
          <cell r="D1212">
            <v>57652.15</v>
          </cell>
          <cell r="E1212" t="str">
            <v>Gasto No Deducible / Ingreso No Acumulable</v>
          </cell>
          <cell r="F1212" t="str">
            <v>ACRES</v>
          </cell>
          <cell r="G1212" t="str">
            <v>PRCAR</v>
          </cell>
          <cell r="H1212">
            <v>165</v>
          </cell>
          <cell r="I1212" t="str">
            <v>ARM</v>
          </cell>
          <cell r="J1212">
            <v>40627</v>
          </cell>
          <cell r="K1212" t="str">
            <v>2011/003</v>
          </cell>
          <cell r="L1212" t="str">
            <v>DIFERIDO DEL MES CARJ</v>
          </cell>
          <cell r="M1212" t="str">
            <v>DIFERIDO</v>
          </cell>
          <cell r="N1212">
            <v>57</v>
          </cell>
        </row>
        <row r="1213">
          <cell r="B1213">
            <v>59101003</v>
          </cell>
          <cell r="C1213" t="str">
            <v>Impuesto Sobre la Renta Diferido</v>
          </cell>
          <cell r="D1213">
            <v>272438.39</v>
          </cell>
          <cell r="E1213" t="str">
            <v>Gasto No Deducible / Ingreso No Acumulable</v>
          </cell>
          <cell r="F1213" t="str">
            <v>ACRES</v>
          </cell>
          <cell r="G1213" t="str">
            <v>PRCAR</v>
          </cell>
          <cell r="H1213">
            <v>165</v>
          </cell>
          <cell r="I1213" t="str">
            <v>ARM</v>
          </cell>
          <cell r="J1213">
            <v>40633</v>
          </cell>
          <cell r="K1213" t="str">
            <v>2011/003</v>
          </cell>
          <cell r="L1213" t="str">
            <v>DIFERIDO DEL MES CARJ</v>
          </cell>
          <cell r="M1213" t="str">
            <v>DIFERIDO</v>
          </cell>
          <cell r="N1213">
            <v>65</v>
          </cell>
        </row>
        <row r="1214">
          <cell r="B1214">
            <v>59101003</v>
          </cell>
          <cell r="C1214" t="str">
            <v>Impuesto Sobre la Renta Diferido</v>
          </cell>
          <cell r="D1214">
            <v>932518</v>
          </cell>
          <cell r="E1214" t="str">
            <v>Gasto No Deducible / Ingreso No Acumulable</v>
          </cell>
          <cell r="F1214" t="str">
            <v>ACRES</v>
          </cell>
          <cell r="G1214" t="str">
            <v>PRCAR</v>
          </cell>
          <cell r="H1214">
            <v>177</v>
          </cell>
          <cell r="I1214" t="str">
            <v>ARM</v>
          </cell>
          <cell r="J1214">
            <v>40663</v>
          </cell>
          <cell r="K1214" t="str">
            <v>2011/004</v>
          </cell>
          <cell r="L1214" t="str">
            <v>DIFERIDO DEL MES CARJ</v>
          </cell>
          <cell r="M1214" t="str">
            <v>DIFERIDO</v>
          </cell>
          <cell r="N1214">
            <v>41</v>
          </cell>
        </row>
        <row r="1215">
          <cell r="B1215">
            <v>59101003</v>
          </cell>
          <cell r="C1215" t="str">
            <v>Impuesto Sobre la Renta Diferido</v>
          </cell>
          <cell r="D1215">
            <v>0.08</v>
          </cell>
          <cell r="E1215" t="str">
            <v>Gasto No Deducible / Ingreso No Acumulable</v>
          </cell>
          <cell r="F1215" t="str">
            <v>ACRES</v>
          </cell>
          <cell r="G1215" t="str">
            <v>PRCAR</v>
          </cell>
          <cell r="H1215">
            <v>177</v>
          </cell>
          <cell r="I1215" t="str">
            <v>ARM</v>
          </cell>
          <cell r="J1215">
            <v>40663</v>
          </cell>
          <cell r="K1215" t="str">
            <v>2011/004</v>
          </cell>
          <cell r="L1215" t="str">
            <v>DIFERIDO DEL MES CARJ</v>
          </cell>
          <cell r="M1215" t="str">
            <v>DIFERIDO</v>
          </cell>
          <cell r="N1215">
            <v>51</v>
          </cell>
        </row>
        <row r="1216">
          <cell r="B1216">
            <v>59101003</v>
          </cell>
          <cell r="C1216" t="str">
            <v>Impuesto Sobre la Renta Diferido</v>
          </cell>
          <cell r="D1216">
            <v>-0.16</v>
          </cell>
          <cell r="E1216" t="str">
            <v>Gasto No Deducible / Ingreso No Acumulable</v>
          </cell>
          <cell r="F1216" t="str">
            <v>ACRES</v>
          </cell>
          <cell r="G1216" t="str">
            <v>PRCAR</v>
          </cell>
          <cell r="H1216">
            <v>177</v>
          </cell>
          <cell r="I1216" t="str">
            <v>ARM</v>
          </cell>
          <cell r="J1216">
            <v>40663</v>
          </cell>
          <cell r="K1216" t="str">
            <v>2011/004</v>
          </cell>
          <cell r="L1216" t="str">
            <v>DIFERIDO DEL MES CARJ</v>
          </cell>
          <cell r="M1216" t="str">
            <v>DIFERIDO</v>
          </cell>
          <cell r="N1216">
            <v>59</v>
          </cell>
        </row>
        <row r="1217">
          <cell r="B1217">
            <v>59101003</v>
          </cell>
          <cell r="C1217" t="str">
            <v>Impuesto Sobre la Renta Diferido</v>
          </cell>
          <cell r="D1217">
            <v>649930.31000000006</v>
          </cell>
          <cell r="E1217" t="str">
            <v>Gasto No Deducible / Ingreso No Acumulable</v>
          </cell>
          <cell r="F1217" t="str">
            <v>ACRES</v>
          </cell>
          <cell r="G1217" t="str">
            <v>PRCAR</v>
          </cell>
          <cell r="H1217">
            <v>190</v>
          </cell>
          <cell r="I1217" t="str">
            <v>ARM</v>
          </cell>
          <cell r="J1217">
            <v>40694</v>
          </cell>
          <cell r="K1217" t="str">
            <v>2011/005</v>
          </cell>
          <cell r="L1217" t="str">
            <v>DIFERIDO DEL MES CARJ</v>
          </cell>
          <cell r="M1217" t="str">
            <v>DIFERIDO</v>
          </cell>
          <cell r="N1217">
            <v>34</v>
          </cell>
        </row>
        <row r="1218">
          <cell r="B1218">
            <v>59101003</v>
          </cell>
          <cell r="C1218" t="str">
            <v>Impuesto Sobre la Renta Diferido</v>
          </cell>
          <cell r="D1218">
            <v>913587.99</v>
          </cell>
          <cell r="E1218" t="str">
            <v>Gasto No Deducible / Ingreso No Acumulable</v>
          </cell>
          <cell r="F1218" t="str">
            <v>ACRES</v>
          </cell>
          <cell r="G1218" t="str">
            <v>PRCAR</v>
          </cell>
          <cell r="H1218">
            <v>203</v>
          </cell>
          <cell r="I1218" t="str">
            <v>ARM</v>
          </cell>
          <cell r="J1218">
            <v>40723</v>
          </cell>
          <cell r="K1218" t="str">
            <v>2011/006</v>
          </cell>
          <cell r="L1218" t="str">
            <v>DIFERIDO DEL MES CARJ</v>
          </cell>
          <cell r="M1218" t="str">
            <v>DIFERIDO</v>
          </cell>
          <cell r="N1218">
            <v>66</v>
          </cell>
        </row>
        <row r="1219">
          <cell r="B1219">
            <v>59101003</v>
          </cell>
          <cell r="C1219" t="str">
            <v>Impuesto Sobre la Renta Diferido</v>
          </cell>
          <cell r="D1219">
            <v>-1287250.3799999999</v>
          </cell>
          <cell r="E1219" t="str">
            <v>Gasto No Deducible / Ingreso No Acumulable</v>
          </cell>
          <cell r="F1219" t="str">
            <v>ACRES</v>
          </cell>
          <cell r="G1219" t="str">
            <v>PRCAR</v>
          </cell>
          <cell r="H1219">
            <v>203</v>
          </cell>
          <cell r="I1219" t="str">
            <v>ARM</v>
          </cell>
          <cell r="J1219">
            <v>40724</v>
          </cell>
          <cell r="K1219" t="str">
            <v>2011/006</v>
          </cell>
          <cell r="L1219" t="str">
            <v>DIFERIDO DEL MES CARJ</v>
          </cell>
          <cell r="M1219" t="str">
            <v>DIFERIDO</v>
          </cell>
          <cell r="N1219">
            <v>53</v>
          </cell>
        </row>
        <row r="1220">
          <cell r="B1220">
            <v>59101003</v>
          </cell>
          <cell r="C1220" t="str">
            <v>Impuesto Sobre la Renta Diferido</v>
          </cell>
          <cell r="D1220">
            <v>1182300</v>
          </cell>
          <cell r="E1220" t="str">
            <v>Gasto No Deducible / Ingreso No Acumulable</v>
          </cell>
          <cell r="F1220" t="str">
            <v>ACRES</v>
          </cell>
          <cell r="G1220" t="str">
            <v>PRCAR</v>
          </cell>
          <cell r="H1220">
            <v>203</v>
          </cell>
          <cell r="I1220" t="str">
            <v>ARM</v>
          </cell>
          <cell r="J1220">
            <v>40724</v>
          </cell>
          <cell r="K1220" t="str">
            <v>2011/006</v>
          </cell>
          <cell r="L1220" t="str">
            <v>DIFERIDO DEL MES CARJ</v>
          </cell>
          <cell r="M1220" t="str">
            <v>DIFERIDO</v>
          </cell>
          <cell r="N1220">
            <v>60</v>
          </cell>
        </row>
        <row r="1221">
          <cell r="B1221">
            <v>59101003</v>
          </cell>
          <cell r="C1221" t="str">
            <v>Impuesto Sobre la Renta Diferido</v>
          </cell>
          <cell r="D1221">
            <v>2505562.31</v>
          </cell>
          <cell r="E1221" t="str">
            <v>Gasto No Deducible / Ingreso No Acumulable</v>
          </cell>
          <cell r="F1221" t="str">
            <v>ACRES</v>
          </cell>
          <cell r="G1221" t="str">
            <v>PRCAR</v>
          </cell>
          <cell r="H1221">
            <v>216</v>
          </cell>
          <cell r="I1221" t="str">
            <v>ARM</v>
          </cell>
          <cell r="J1221">
            <v>40755</v>
          </cell>
          <cell r="K1221" t="str">
            <v>2011/007</v>
          </cell>
          <cell r="L1221" t="str">
            <v>DIFERIDO DEL MES CARJ</v>
          </cell>
          <cell r="M1221" t="str">
            <v>DIFERIDO</v>
          </cell>
          <cell r="N1221">
            <v>72</v>
          </cell>
        </row>
        <row r="1222">
          <cell r="B1222">
            <v>59101003</v>
          </cell>
          <cell r="C1222" t="str">
            <v>Impuesto Sobre la Renta Diferido</v>
          </cell>
          <cell r="D1222">
            <v>723299</v>
          </cell>
          <cell r="E1222" t="str">
            <v>Gasto No Deducible / Ingreso No Acumulable</v>
          </cell>
          <cell r="F1222" t="str">
            <v>ACRES</v>
          </cell>
          <cell r="G1222" t="str">
            <v>PRCAR</v>
          </cell>
          <cell r="H1222">
            <v>315</v>
          </cell>
          <cell r="I1222" t="str">
            <v>ARM</v>
          </cell>
          <cell r="J1222">
            <v>40847</v>
          </cell>
          <cell r="K1222" t="str">
            <v>2011/010</v>
          </cell>
          <cell r="L1222" t="str">
            <v>DIFERIDO DEL MES CARJ</v>
          </cell>
          <cell r="M1222" t="str">
            <v>DIFERIDO</v>
          </cell>
          <cell r="N1222">
            <v>3</v>
          </cell>
        </row>
        <row r="1223">
          <cell r="B1223">
            <v>59101003</v>
          </cell>
          <cell r="C1223" t="str">
            <v>Impuesto Sobre la Renta Diferido</v>
          </cell>
          <cell r="D1223">
            <v>-4557726.92</v>
          </cell>
          <cell r="E1223" t="str">
            <v>Gasto No Deducible / Ingreso No Acumulable</v>
          </cell>
          <cell r="F1223" t="str">
            <v>ACRES</v>
          </cell>
          <cell r="G1223" t="str">
            <v>PRCAR</v>
          </cell>
          <cell r="H1223">
            <v>358</v>
          </cell>
          <cell r="I1223" t="str">
            <v>ARM</v>
          </cell>
          <cell r="J1223">
            <v>40877</v>
          </cell>
          <cell r="K1223" t="str">
            <v>2011/011</v>
          </cell>
          <cell r="L1223" t="str">
            <v>DIFERIDO DEL MES CARJ</v>
          </cell>
          <cell r="M1223" t="str">
            <v>DIFERIDO</v>
          </cell>
          <cell r="N1223">
            <v>5</v>
          </cell>
        </row>
        <row r="1224">
          <cell r="B1224">
            <v>59101003</v>
          </cell>
          <cell r="C1224" t="str">
            <v>Impuesto Sobre la Renta Diferido</v>
          </cell>
          <cell r="D1224">
            <v>-201035.81</v>
          </cell>
          <cell r="E1224" t="str">
            <v>Gasto No Deducible / Ingreso No Acumulable</v>
          </cell>
          <cell r="F1224" t="str">
            <v>ACRES</v>
          </cell>
          <cell r="G1224" t="str">
            <v>PRCAR</v>
          </cell>
          <cell r="H1224">
            <v>359</v>
          </cell>
          <cell r="I1224" t="str">
            <v>ARM</v>
          </cell>
          <cell r="J1224">
            <v>40877</v>
          </cell>
          <cell r="K1224" t="str">
            <v>2011/011</v>
          </cell>
          <cell r="L1224" t="str">
            <v>DIFERIDO DEL MES CARJ</v>
          </cell>
          <cell r="M1224" t="str">
            <v>DIFERIDO</v>
          </cell>
          <cell r="N1224">
            <v>4</v>
          </cell>
        </row>
        <row r="1225">
          <cell r="B1225">
            <v>59101003</v>
          </cell>
          <cell r="C1225" t="str">
            <v>Impuesto Sobre la Renta Diferido</v>
          </cell>
          <cell r="D1225">
            <v>-150000</v>
          </cell>
          <cell r="E1225" t="str">
            <v>Gasto No Deducible / Ingreso No Acumulable</v>
          </cell>
          <cell r="F1225" t="str">
            <v>ACRES</v>
          </cell>
          <cell r="G1225" t="str">
            <v>PRCAR</v>
          </cell>
          <cell r="H1225">
            <v>363</v>
          </cell>
          <cell r="I1225" t="str">
            <v>ARM</v>
          </cell>
          <cell r="J1225">
            <v>40877</v>
          </cell>
          <cell r="K1225" t="str">
            <v>2011/011</v>
          </cell>
          <cell r="L1225" t="str">
            <v>DIFERIDO DEL MES CARJ</v>
          </cell>
          <cell r="M1225" t="str">
            <v>DIFERIDO</v>
          </cell>
          <cell r="N1225">
            <v>4</v>
          </cell>
        </row>
        <row r="1226">
          <cell r="B1226">
            <v>59101003</v>
          </cell>
          <cell r="C1226" t="str">
            <v>Impuesto Sobre la Renta Diferido</v>
          </cell>
          <cell r="D1226">
            <v>421778.5</v>
          </cell>
          <cell r="E1226" t="str">
            <v>Gasto No Deducible / Ingreso No Acumulable</v>
          </cell>
          <cell r="F1226" t="str">
            <v>ACRES</v>
          </cell>
          <cell r="G1226" t="str">
            <v>PRCAR</v>
          </cell>
          <cell r="H1226">
            <v>440</v>
          </cell>
          <cell r="I1226" t="str">
            <v>ARM</v>
          </cell>
          <cell r="J1226">
            <v>40908</v>
          </cell>
          <cell r="K1226" t="str">
            <v>2011/012</v>
          </cell>
          <cell r="L1226" t="str">
            <v>DIFERIDO DEL MES CARJ</v>
          </cell>
          <cell r="M1226" t="str">
            <v>DIFERIDO</v>
          </cell>
          <cell r="N1226">
            <v>5</v>
          </cell>
        </row>
        <row r="1227">
          <cell r="B1227">
            <v>59101003</v>
          </cell>
          <cell r="C1227" t="str">
            <v>Impuesto Sobre la Renta Diferido</v>
          </cell>
          <cell r="D1227">
            <v>-420000</v>
          </cell>
          <cell r="E1227" t="str">
            <v>Gasto No Deducible / Ingreso No Acumulable</v>
          </cell>
          <cell r="F1227" t="str">
            <v>ACRES</v>
          </cell>
          <cell r="G1227" t="str">
            <v>PRCAR</v>
          </cell>
          <cell r="H1227">
            <v>442</v>
          </cell>
          <cell r="I1227" t="str">
            <v>ARM</v>
          </cell>
          <cell r="J1227">
            <v>40908</v>
          </cell>
          <cell r="K1227" t="str">
            <v>2011/012</v>
          </cell>
          <cell r="L1227" t="str">
            <v>DIFERIDO DEL MES CARJ</v>
          </cell>
          <cell r="M1227" t="str">
            <v>DIFERIDO</v>
          </cell>
          <cell r="N1227">
            <v>5</v>
          </cell>
        </row>
        <row r="1228">
          <cell r="B1228">
            <v>59101006</v>
          </cell>
          <cell r="C1228" t="str">
            <v>IMPUESTO DIFERIDO IFRIC 12</v>
          </cell>
          <cell r="D1228">
            <v>-7851902.8799999999</v>
          </cell>
          <cell r="E1228" t="str">
            <v>Gasto No Deducible / Ingreso No Acumulable</v>
          </cell>
          <cell r="F1228" t="str">
            <v>ACRES</v>
          </cell>
          <cell r="G1228" t="str">
            <v>PRCAR</v>
          </cell>
          <cell r="H1228">
            <v>153</v>
          </cell>
          <cell r="I1228" t="str">
            <v>ARM</v>
          </cell>
          <cell r="J1228">
            <v>40599</v>
          </cell>
          <cell r="K1228" t="str">
            <v>2011/002</v>
          </cell>
          <cell r="L1228" t="str">
            <v>DIFERIDO DEL MES CARJ</v>
          </cell>
          <cell r="M1228" t="str">
            <v>DIFERIDO</v>
          </cell>
          <cell r="N1228">
            <v>34</v>
          </cell>
        </row>
        <row r="1229">
          <cell r="B1229">
            <v>59101006</v>
          </cell>
          <cell r="C1229" t="str">
            <v>IMPUESTO DIFERIDO IFRIC 12</v>
          </cell>
          <cell r="D1229">
            <v>-6337677.96</v>
          </cell>
          <cell r="E1229" t="str">
            <v>Gasto No Deducible / Ingreso No Acumulable</v>
          </cell>
          <cell r="F1229" t="str">
            <v>ACRES</v>
          </cell>
          <cell r="G1229" t="str">
            <v>PRCAR</v>
          </cell>
          <cell r="H1229">
            <v>165</v>
          </cell>
          <cell r="I1229" t="str">
            <v>ARM</v>
          </cell>
          <cell r="J1229">
            <v>40626</v>
          </cell>
          <cell r="K1229" t="str">
            <v>2011/003</v>
          </cell>
          <cell r="L1229" t="str">
            <v>DIFERIDO DEL MES CARJ</v>
          </cell>
          <cell r="M1229" t="str">
            <v>DIFERIDO</v>
          </cell>
          <cell r="N1229">
            <v>44</v>
          </cell>
        </row>
        <row r="1230">
          <cell r="B1230">
            <v>59101006</v>
          </cell>
          <cell r="C1230" t="str">
            <v>IMPUESTO DIFERIDO IFRIC 12</v>
          </cell>
          <cell r="D1230">
            <v>12675355.92</v>
          </cell>
          <cell r="E1230" t="str">
            <v>Gasto No Deducible / Ingreso No Acumulable</v>
          </cell>
          <cell r="F1230" t="str">
            <v>ACRES</v>
          </cell>
          <cell r="G1230" t="str">
            <v>PRCAR</v>
          </cell>
          <cell r="H1230">
            <v>165</v>
          </cell>
          <cell r="I1230" t="str">
            <v>ARM</v>
          </cell>
          <cell r="J1230">
            <v>40627</v>
          </cell>
          <cell r="K1230" t="str">
            <v>2011/003</v>
          </cell>
          <cell r="L1230" t="str">
            <v>DIFERIDO DEL MES CARJ</v>
          </cell>
          <cell r="M1230" t="str">
            <v>DIFERIDO</v>
          </cell>
          <cell r="N1230">
            <v>52</v>
          </cell>
        </row>
        <row r="1231">
          <cell r="B1231">
            <v>59101006</v>
          </cell>
          <cell r="C1231" t="str">
            <v>IMPUESTO DIFERIDO IFRIC 12</v>
          </cell>
          <cell r="D1231">
            <v>-274453.11</v>
          </cell>
          <cell r="E1231" t="str">
            <v>Gasto No Deducible / Ingreso No Acumulable</v>
          </cell>
          <cell r="F1231" t="str">
            <v>ACRES</v>
          </cell>
          <cell r="G1231" t="str">
            <v>PRCAR</v>
          </cell>
          <cell r="H1231">
            <v>165</v>
          </cell>
          <cell r="I1231" t="str">
            <v>ARM</v>
          </cell>
          <cell r="J1231">
            <v>40633</v>
          </cell>
          <cell r="K1231" t="str">
            <v>2011/003</v>
          </cell>
          <cell r="L1231" t="str">
            <v>DIFERIDO DEL MES CARJ</v>
          </cell>
          <cell r="M1231" t="str">
            <v>DIFERIDO</v>
          </cell>
          <cell r="N1231">
            <v>66</v>
          </cell>
        </row>
        <row r="1232">
          <cell r="B1232">
            <v>59101006</v>
          </cell>
          <cell r="C1232" t="str">
            <v>IMPUESTO DIFERIDO IFRIC 12</v>
          </cell>
          <cell r="D1232">
            <v>-1637762</v>
          </cell>
          <cell r="E1232" t="str">
            <v>Gasto No Deducible / Ingreso No Acumulable</v>
          </cell>
          <cell r="F1232" t="str">
            <v>ACRES</v>
          </cell>
          <cell r="G1232" t="str">
            <v>PRCAR</v>
          </cell>
          <cell r="H1232">
            <v>177</v>
          </cell>
          <cell r="I1232" t="str">
            <v>ARM</v>
          </cell>
          <cell r="J1232">
            <v>40663</v>
          </cell>
          <cell r="K1232" t="str">
            <v>2011/004</v>
          </cell>
          <cell r="L1232" t="str">
            <v>DIFERIDO DEL MES CARJ</v>
          </cell>
          <cell r="M1232" t="str">
            <v>DIFERIDO</v>
          </cell>
          <cell r="N1232">
            <v>42</v>
          </cell>
        </row>
        <row r="1233">
          <cell r="B1233">
            <v>59101006</v>
          </cell>
          <cell r="C1233" t="str">
            <v>IMPUESTO DIFERIDO IFRIC 12</v>
          </cell>
          <cell r="D1233">
            <v>983632.11</v>
          </cell>
          <cell r="E1233" t="str">
            <v>Gasto No Deducible / Ingreso No Acumulable</v>
          </cell>
          <cell r="F1233" t="str">
            <v>ACRES</v>
          </cell>
          <cell r="G1233" t="str">
            <v>PRCAR</v>
          </cell>
          <cell r="H1233">
            <v>177</v>
          </cell>
          <cell r="I1233" t="str">
            <v>ARM</v>
          </cell>
          <cell r="J1233">
            <v>40663</v>
          </cell>
          <cell r="K1233" t="str">
            <v>2011/004</v>
          </cell>
          <cell r="L1233" t="str">
            <v>DIFERIDO DEL MES CARJ</v>
          </cell>
          <cell r="M1233" t="str">
            <v>DIFERIDO</v>
          </cell>
          <cell r="N1233">
            <v>52</v>
          </cell>
        </row>
        <row r="1234">
          <cell r="B1234">
            <v>59101006</v>
          </cell>
          <cell r="C1234" t="str">
            <v>IMPUESTO DIFERIDO IFRIC 12</v>
          </cell>
          <cell r="D1234">
            <v>-1967264.22</v>
          </cell>
          <cell r="E1234" t="str">
            <v>Gasto No Deducible / Ingreso No Acumulable</v>
          </cell>
          <cell r="F1234" t="str">
            <v>ACRES</v>
          </cell>
          <cell r="G1234" t="str">
            <v>PRCAR</v>
          </cell>
          <cell r="H1234">
            <v>177</v>
          </cell>
          <cell r="I1234" t="str">
            <v>ARM</v>
          </cell>
          <cell r="J1234">
            <v>40663</v>
          </cell>
          <cell r="K1234" t="str">
            <v>2011/004</v>
          </cell>
          <cell r="L1234" t="str">
            <v>DIFERIDO DEL MES CARJ</v>
          </cell>
          <cell r="M1234" t="str">
            <v>DIFERIDO</v>
          </cell>
          <cell r="N1234">
            <v>60</v>
          </cell>
        </row>
        <row r="1235">
          <cell r="B1235">
            <v>59101006</v>
          </cell>
          <cell r="C1235" t="str">
            <v>IMPUESTO DIFERIDO IFRIC 12</v>
          </cell>
          <cell r="D1235">
            <v>-6221852.7999999998</v>
          </cell>
          <cell r="E1235" t="str">
            <v>Gasto No Deducible / Ingreso No Acumulable</v>
          </cell>
          <cell r="F1235" t="str">
            <v>ACRES</v>
          </cell>
          <cell r="G1235" t="str">
            <v>PRCAR</v>
          </cell>
          <cell r="H1235">
            <v>190</v>
          </cell>
          <cell r="I1235" t="str">
            <v>ARM</v>
          </cell>
          <cell r="J1235">
            <v>40694</v>
          </cell>
          <cell r="K1235" t="str">
            <v>2011/005</v>
          </cell>
          <cell r="L1235" t="str">
            <v>DIFERIDO DEL MES CARJ</v>
          </cell>
          <cell r="M1235" t="str">
            <v>DIFERIDO</v>
          </cell>
          <cell r="N1235">
            <v>35</v>
          </cell>
        </row>
        <row r="1236">
          <cell r="B1236">
            <v>59101006</v>
          </cell>
          <cell r="C1236" t="str">
            <v>IMPUESTO DIFERIDO IFRIC 12</v>
          </cell>
          <cell r="D1236">
            <v>4526670.3</v>
          </cell>
          <cell r="E1236" t="str">
            <v>Gasto No Deducible / Ingreso No Acumulable</v>
          </cell>
          <cell r="F1236" t="str">
            <v>ACRES</v>
          </cell>
          <cell r="G1236" t="str">
            <v>PRCAR</v>
          </cell>
          <cell r="H1236">
            <v>190</v>
          </cell>
          <cell r="I1236" t="str">
            <v>ARM</v>
          </cell>
          <cell r="J1236">
            <v>40694</v>
          </cell>
          <cell r="K1236" t="str">
            <v>2011/005</v>
          </cell>
          <cell r="L1236" t="str">
            <v>DIFERIDO DEL MES CARJ</v>
          </cell>
          <cell r="M1236" t="str">
            <v>DIFERIDO</v>
          </cell>
          <cell r="N1236">
            <v>39</v>
          </cell>
        </row>
        <row r="1237">
          <cell r="B1237">
            <v>59101006</v>
          </cell>
          <cell r="C1237" t="str">
            <v>IMPUESTO DIFERIDO IFRIC 12</v>
          </cell>
          <cell r="D1237">
            <v>897295.25</v>
          </cell>
          <cell r="E1237" t="str">
            <v>Gasto No Deducible / Ingreso No Acumulable</v>
          </cell>
          <cell r="F1237" t="str">
            <v>ACRES</v>
          </cell>
          <cell r="G1237" t="str">
            <v>PRCAR</v>
          </cell>
          <cell r="H1237">
            <v>190</v>
          </cell>
          <cell r="I1237" t="str">
            <v>ARM</v>
          </cell>
          <cell r="J1237">
            <v>40694</v>
          </cell>
          <cell r="K1237" t="str">
            <v>2011/005</v>
          </cell>
          <cell r="L1237" t="str">
            <v>DIFERIDO DEL MES CARJ</v>
          </cell>
          <cell r="M1237" t="str">
            <v>DIFERIDO</v>
          </cell>
          <cell r="N1237">
            <v>43</v>
          </cell>
        </row>
        <row r="1238">
          <cell r="B1238">
            <v>59101006</v>
          </cell>
          <cell r="C1238" t="str">
            <v>IMPUESTO DIFERIDO IFRIC 12</v>
          </cell>
          <cell r="D1238">
            <v>2441278.0299999998</v>
          </cell>
          <cell r="E1238" t="str">
            <v>Gasto No Deducible / Ingreso No Acumulable</v>
          </cell>
          <cell r="F1238" t="str">
            <v>ACRES</v>
          </cell>
          <cell r="G1238" t="str">
            <v>PRCAR</v>
          </cell>
          <cell r="H1238">
            <v>190</v>
          </cell>
          <cell r="I1238" t="str">
            <v>ARM</v>
          </cell>
          <cell r="J1238">
            <v>40694</v>
          </cell>
          <cell r="K1238" t="str">
            <v>2011/005</v>
          </cell>
          <cell r="L1238" t="str">
            <v>DIFERIDO DEL MES CARJ</v>
          </cell>
          <cell r="M1238" t="str">
            <v>DIFERIDO</v>
          </cell>
          <cell r="N1238">
            <v>45</v>
          </cell>
        </row>
        <row r="1239">
          <cell r="B1239">
            <v>59101006</v>
          </cell>
          <cell r="C1239" t="str">
            <v>IMPUESTO DIFERIDO IFRIC 12</v>
          </cell>
          <cell r="D1239">
            <v>-904686.79</v>
          </cell>
          <cell r="E1239" t="str">
            <v>Gasto No Deducible / Ingreso No Acumulable</v>
          </cell>
          <cell r="F1239" t="str">
            <v>ACRES</v>
          </cell>
          <cell r="G1239" t="str">
            <v>PRCAR</v>
          </cell>
          <cell r="H1239">
            <v>203</v>
          </cell>
          <cell r="I1239" t="str">
            <v>ARM</v>
          </cell>
          <cell r="J1239">
            <v>40723</v>
          </cell>
          <cell r="K1239" t="str">
            <v>2011/006</v>
          </cell>
          <cell r="L1239" t="str">
            <v>DIFERIDO DEL MES CARJ</v>
          </cell>
          <cell r="M1239" t="str">
            <v>DIFERIDO</v>
          </cell>
          <cell r="N1239">
            <v>67</v>
          </cell>
        </row>
        <row r="1240">
          <cell r="B1240">
            <v>59101006</v>
          </cell>
          <cell r="C1240" t="str">
            <v>IMPUESTO DIFERIDO IFRIC 12</v>
          </cell>
          <cell r="D1240">
            <v>-826626.49</v>
          </cell>
          <cell r="E1240" t="str">
            <v>Gasto No Deducible / Ingreso No Acumulable</v>
          </cell>
          <cell r="F1240" t="str">
            <v>ACRES</v>
          </cell>
          <cell r="G1240" t="str">
            <v>PRCAR</v>
          </cell>
          <cell r="H1240">
            <v>203</v>
          </cell>
          <cell r="I1240" t="str">
            <v>ARM</v>
          </cell>
          <cell r="J1240">
            <v>40724</v>
          </cell>
          <cell r="K1240" t="str">
            <v>2011/006</v>
          </cell>
          <cell r="L1240" t="str">
            <v>DIFERIDO DEL MES CARJ</v>
          </cell>
          <cell r="M1240" t="str">
            <v>DIFERIDO</v>
          </cell>
          <cell r="N1240">
            <v>54</v>
          </cell>
        </row>
        <row r="1241">
          <cell r="B1241">
            <v>59101006</v>
          </cell>
          <cell r="C1241" t="str">
            <v>IMPUESTO DIFERIDO IFRIC 12</v>
          </cell>
          <cell r="D1241">
            <v>1692247.28</v>
          </cell>
          <cell r="E1241" t="str">
            <v>Gasto No Deducible / Ingreso No Acumulable</v>
          </cell>
          <cell r="F1241" t="str">
            <v>ACRES</v>
          </cell>
          <cell r="G1241" t="str">
            <v>PRCAR</v>
          </cell>
          <cell r="H1241">
            <v>203</v>
          </cell>
          <cell r="I1241" t="str">
            <v>ARM</v>
          </cell>
          <cell r="J1241">
            <v>40724</v>
          </cell>
          <cell r="K1241" t="str">
            <v>2011/006</v>
          </cell>
          <cell r="L1241" t="str">
            <v>DIFERIDO DEL MES CARJ</v>
          </cell>
          <cell r="M1241" t="str">
            <v>DIFERIDO</v>
          </cell>
          <cell r="N1241">
            <v>61</v>
          </cell>
        </row>
        <row r="1242">
          <cell r="B1242">
            <v>59101006</v>
          </cell>
          <cell r="C1242" t="str">
            <v>IMPUESTO DIFERIDO IFRIC 12</v>
          </cell>
          <cell r="D1242">
            <v>-3618199.25</v>
          </cell>
          <cell r="E1242" t="str">
            <v>Gasto No Deducible / Ingreso No Acumulable</v>
          </cell>
          <cell r="F1242" t="str">
            <v>ACRES</v>
          </cell>
          <cell r="G1242" t="str">
            <v>PRCAR</v>
          </cell>
          <cell r="H1242">
            <v>216</v>
          </cell>
          <cell r="I1242" t="str">
            <v>ARM</v>
          </cell>
          <cell r="J1242">
            <v>40755</v>
          </cell>
          <cell r="K1242" t="str">
            <v>2011/007</v>
          </cell>
          <cell r="L1242" t="str">
            <v>DIFERIDO DEL MES CARJ</v>
          </cell>
          <cell r="M1242" t="str">
            <v>DIFERIDO</v>
          </cell>
          <cell r="N1242">
            <v>73</v>
          </cell>
        </row>
        <row r="1243">
          <cell r="B1243">
            <v>59101006</v>
          </cell>
          <cell r="C1243" t="str">
            <v>IMPUESTO DIFERIDO IFRIC 12</v>
          </cell>
          <cell r="D1243">
            <v>-6550059</v>
          </cell>
          <cell r="E1243" t="str">
            <v>Gasto No Deducible / Ingreso No Acumulable</v>
          </cell>
          <cell r="F1243" t="str">
            <v>ACRES</v>
          </cell>
          <cell r="G1243" t="str">
            <v>PRCAR</v>
          </cell>
          <cell r="H1243">
            <v>228</v>
          </cell>
          <cell r="I1243" t="str">
            <v>ARM</v>
          </cell>
          <cell r="J1243">
            <v>40786</v>
          </cell>
          <cell r="K1243" t="str">
            <v>2011/008</v>
          </cell>
          <cell r="L1243" t="str">
            <v>DIFERIDO DEL MES CARJ</v>
          </cell>
          <cell r="M1243" t="str">
            <v>DIFERIDO</v>
          </cell>
          <cell r="N1243">
            <v>60</v>
          </cell>
        </row>
        <row r="1244">
          <cell r="B1244">
            <v>59101006</v>
          </cell>
          <cell r="C1244" t="str">
            <v>IMPUESTO DIFERIDO IFRIC 12</v>
          </cell>
          <cell r="D1244">
            <v>-4384175.5999999996</v>
          </cell>
          <cell r="E1244" t="str">
            <v>Gasto No Deducible / Ingreso No Acumulable</v>
          </cell>
          <cell r="F1244" t="str">
            <v>ACRES</v>
          </cell>
          <cell r="G1244" t="str">
            <v>PRCAR</v>
          </cell>
          <cell r="H1244">
            <v>240</v>
          </cell>
          <cell r="I1244" t="str">
            <v>ARM</v>
          </cell>
          <cell r="J1244">
            <v>40816</v>
          </cell>
          <cell r="K1244" t="str">
            <v>2011/009</v>
          </cell>
          <cell r="L1244" t="str">
            <v>CORREC ISR DIFERIDO DEL MES</v>
          </cell>
          <cell r="M1244" t="str">
            <v>COREEC ISR DIFERIDO DEL MES</v>
          </cell>
          <cell r="N1244">
            <v>14</v>
          </cell>
        </row>
        <row r="1245">
          <cell r="B1245">
            <v>59101006</v>
          </cell>
          <cell r="C1245" t="str">
            <v>IMPUESTO DIFERIDO IFRIC 12</v>
          </cell>
          <cell r="D1245">
            <v>361304.11</v>
          </cell>
          <cell r="E1245" t="str">
            <v>Gasto No Deducible / Ingreso No Acumulable</v>
          </cell>
          <cell r="F1245" t="str">
            <v>ACRES</v>
          </cell>
          <cell r="G1245" t="str">
            <v>PRCAR</v>
          </cell>
          <cell r="H1245">
            <v>240</v>
          </cell>
          <cell r="I1245" t="str">
            <v>ARM</v>
          </cell>
          <cell r="J1245">
            <v>40816</v>
          </cell>
          <cell r="K1245" t="str">
            <v>2011/009</v>
          </cell>
          <cell r="L1245" t="str">
            <v>DIFERIDO DEL MES CARJ</v>
          </cell>
          <cell r="M1245" t="str">
            <v>DIFERIDO</v>
          </cell>
          <cell r="N1245">
            <v>27</v>
          </cell>
        </row>
        <row r="1246">
          <cell r="B1246">
            <v>59101006</v>
          </cell>
          <cell r="C1246" t="str">
            <v>IMPUESTO DIFERIDO IFRIC 12</v>
          </cell>
          <cell r="D1246">
            <v>6566367</v>
          </cell>
          <cell r="E1246" t="str">
            <v>Gasto No Deducible / Ingreso No Acumulable</v>
          </cell>
          <cell r="F1246" t="str">
            <v>ACRES</v>
          </cell>
          <cell r="G1246" t="str">
            <v>PRCAR</v>
          </cell>
          <cell r="H1246">
            <v>240</v>
          </cell>
          <cell r="I1246" t="str">
            <v>ARM</v>
          </cell>
          <cell r="J1246">
            <v>40816</v>
          </cell>
          <cell r="K1246" t="str">
            <v>2011/009</v>
          </cell>
          <cell r="L1246" t="str">
            <v>DIFERIDO SEP 11 CAR</v>
          </cell>
          <cell r="M1246" t="str">
            <v>DIFERIDO SEP 11 CAR</v>
          </cell>
          <cell r="N1246">
            <v>30</v>
          </cell>
        </row>
        <row r="1247">
          <cell r="B1247">
            <v>59101006</v>
          </cell>
          <cell r="C1247" t="str">
            <v>IMPUESTO DIFERIDO IFRIC 12</v>
          </cell>
          <cell r="D1247">
            <v>5701140.8300000001</v>
          </cell>
          <cell r="E1247" t="str">
            <v>Gasto No Deducible / Ingreso No Acumulable</v>
          </cell>
          <cell r="F1247" t="str">
            <v>ACRES</v>
          </cell>
          <cell r="G1247" t="str">
            <v>PRCAR</v>
          </cell>
          <cell r="H1247">
            <v>358</v>
          </cell>
          <cell r="I1247" t="str">
            <v>ARM</v>
          </cell>
          <cell r="J1247">
            <v>40877</v>
          </cell>
          <cell r="K1247" t="str">
            <v>2011/011</v>
          </cell>
          <cell r="L1247" t="str">
            <v>DIFERIDO DEL MES CARJ</v>
          </cell>
          <cell r="M1247" t="str">
            <v>DIFERIDO</v>
          </cell>
          <cell r="N1247">
            <v>6</v>
          </cell>
        </row>
        <row r="1248">
          <cell r="B1248">
            <v>59101006</v>
          </cell>
          <cell r="C1248" t="str">
            <v>IMPUESTO DIFERIDO IFRIC 12</v>
          </cell>
          <cell r="D1248">
            <v>1273583.77</v>
          </cell>
          <cell r="E1248" t="str">
            <v>Gasto No Deducible / Ingreso No Acumulable</v>
          </cell>
          <cell r="F1248" t="str">
            <v>ACRES</v>
          </cell>
          <cell r="G1248" t="str">
            <v>PRCAR</v>
          </cell>
          <cell r="H1248">
            <v>363</v>
          </cell>
          <cell r="I1248" t="str">
            <v>ARM</v>
          </cell>
          <cell r="J1248">
            <v>40877</v>
          </cell>
          <cell r="K1248" t="str">
            <v>2011/011</v>
          </cell>
          <cell r="L1248" t="str">
            <v>DIFERIDO DEL MES CARJ</v>
          </cell>
          <cell r="M1248" t="str">
            <v>DIFERIDO</v>
          </cell>
          <cell r="N1248">
            <v>5</v>
          </cell>
        </row>
        <row r="1249">
          <cell r="B1249">
            <v>59101006</v>
          </cell>
          <cell r="C1249" t="str">
            <v>IMPUESTO DIFERIDO IFRIC 12</v>
          </cell>
          <cell r="D1249">
            <v>1069714.3700000001</v>
          </cell>
          <cell r="E1249" t="str">
            <v>Gasto No Deducible / Ingreso No Acumulable</v>
          </cell>
          <cell r="F1249" t="str">
            <v>ACRES</v>
          </cell>
          <cell r="G1249" t="str">
            <v>PRCAR</v>
          </cell>
          <cell r="H1249">
            <v>440</v>
          </cell>
          <cell r="I1249" t="str">
            <v>ARM</v>
          </cell>
          <cell r="J1249">
            <v>40908</v>
          </cell>
          <cell r="K1249" t="str">
            <v>2011/012</v>
          </cell>
          <cell r="L1249" t="str">
            <v>DIFERIDO DEL MES CARJ</v>
          </cell>
          <cell r="M1249" t="str">
            <v>DIFERIDO</v>
          </cell>
          <cell r="N1249">
            <v>6</v>
          </cell>
        </row>
        <row r="1250">
          <cell r="B1250">
            <v>59101006</v>
          </cell>
          <cell r="C1250" t="str">
            <v>IMPUESTO DIFERIDO IFRIC 12</v>
          </cell>
          <cell r="D1250">
            <v>0</v>
          </cell>
          <cell r="E1250" t="str">
            <v>Gasto No Deducible / Ingreso No Acumulable</v>
          </cell>
          <cell r="F1250" t="str">
            <v>ACRES</v>
          </cell>
          <cell r="G1250" t="str">
            <v>PRCAR</v>
          </cell>
          <cell r="H1250">
            <v>442</v>
          </cell>
          <cell r="I1250" t="str">
            <v>ARM</v>
          </cell>
          <cell r="J1250">
            <v>40908</v>
          </cell>
          <cell r="K1250" t="str">
            <v>2011/012</v>
          </cell>
          <cell r="L1250" t="str">
            <v>DIFERIDO DEL MES CARJ</v>
          </cell>
          <cell r="M1250" t="str">
            <v>DIFERIDO</v>
          </cell>
          <cell r="N1250">
            <v>6</v>
          </cell>
        </row>
        <row r="1251">
          <cell r="B1251" t="str">
            <v>Subtotal</v>
          </cell>
          <cell r="C1251" t="str">
            <v>IMPUESTO DIFERIDO IFRIC 12</v>
          </cell>
          <cell r="D1251">
            <v>1195950.2400000016</v>
          </cell>
          <cell r="E1251" t="str">
            <v>Gasto No Deducible / Ingreso No Acumulable</v>
          </cell>
          <cell r="F1251" t="str">
            <v>ACRES</v>
          </cell>
          <cell r="G1251" t="str">
            <v>PRCAR</v>
          </cell>
          <cell r="H1251">
            <v>440</v>
          </cell>
          <cell r="I1251" t="str">
            <v>ARM</v>
          </cell>
          <cell r="J1251">
            <v>40908</v>
          </cell>
          <cell r="K1251" t="str">
            <v>2011/012</v>
          </cell>
          <cell r="L1251" t="str">
            <v>DIFERIDO DEL MES CARJ</v>
          </cell>
          <cell r="M1251" t="str">
            <v>DIFERIDO</v>
          </cell>
          <cell r="N1251" t="str">
            <v/>
          </cell>
        </row>
        <row r="1252">
          <cell r="B1252" t="str">
            <v>TOTAL</v>
          </cell>
          <cell r="C1252" t="str">
            <v>IMPUESTO DIFERIDO IFRIC 12</v>
          </cell>
          <cell r="D1252">
            <v>-27490020.430000026</v>
          </cell>
          <cell r="E1252" t="str">
            <v>Gasto No Deducible / Ingreso No Acumulable</v>
          </cell>
          <cell r="F1252" t="str">
            <v>ACRES</v>
          </cell>
          <cell r="G1252" t="str">
            <v>PRCAR</v>
          </cell>
          <cell r="H1252">
            <v>442</v>
          </cell>
          <cell r="I1252" t="str">
            <v>ARM</v>
          </cell>
          <cell r="J1252">
            <v>40908</v>
          </cell>
          <cell r="K1252" t="str">
            <v>2011/012</v>
          </cell>
          <cell r="L1252" t="str">
            <v>DIFERIDO DEL MES CARJ</v>
          </cell>
          <cell r="M1252" t="str">
            <v>DIFERIDO</v>
          </cell>
          <cell r="N1252" t="str">
            <v/>
          </cell>
        </row>
        <row r="1253">
          <cell r="B1253">
            <v>59101006</v>
          </cell>
          <cell r="C1253" t="str">
            <v>IMPUESTO DIFERIDO IFRIC 12</v>
          </cell>
          <cell r="D1253">
            <v>349469.18</v>
          </cell>
          <cell r="E1253" t="str">
            <v>Gasto No Deducible / Ingreso No Acumulable</v>
          </cell>
          <cell r="F1253" t="str">
            <v>ACRES</v>
          </cell>
          <cell r="G1253" t="str">
            <v>PRCAR</v>
          </cell>
          <cell r="H1253">
            <v>464</v>
          </cell>
          <cell r="I1253" t="str">
            <v>ARM</v>
          </cell>
          <cell r="J1253">
            <v>40908</v>
          </cell>
          <cell r="K1253" t="str">
            <v>2011/012</v>
          </cell>
          <cell r="L1253" t="str">
            <v>DIFERIDO DEL MES CARJ CIERRE MEX</v>
          </cell>
          <cell r="M1253" t="str">
            <v>DIFERIDO CIERRE MEX</v>
          </cell>
          <cell r="N1253" t="str">
            <v/>
          </cell>
        </row>
        <row r="1254">
          <cell r="B1254" t="str">
            <v>Subtotal</v>
          </cell>
          <cell r="D1254">
            <v>1485434.3500000013</v>
          </cell>
        </row>
        <row r="1255">
          <cell r="B1255" t="str">
            <v>TOTAL</v>
          </cell>
          <cell r="D1255">
            <v>-27200536.320000026</v>
          </cell>
        </row>
      </sheetData>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Historicos"/>
      <sheetName val="Costos de O&amp;M"/>
      <sheetName val="S.Deuda Actual"/>
      <sheetName val="NADB Loan decreasing payments"/>
      <sheetName val="NADB Loan Equal payments"/>
      <sheetName val="Historicos Reales"/>
      <sheetName val="Proyecciones Base B"/>
      <sheetName val="A.Sensibilidad B final"/>
      <sheetName val="CuadroLoanDoc"/>
      <sheetName val="Analisis Ratios"/>
      <sheetName val="Anexo C"/>
      <sheetName val="Anexo C Ingles"/>
      <sheetName val="Anexo D"/>
      <sheetName val="Anexo D Ingles"/>
      <sheetName val="Viaje NL"/>
      <sheetName val="Viaje NL Amort Mensual"/>
      <sheetName val="Tasa 050705 20 anios N.Laredo"/>
      <sheetName val="ACF escenario base"/>
      <sheetName val="ACF escenario1"/>
      <sheetName val="ACF escenario 2"/>
      <sheetName val="ACF escenario 3"/>
      <sheetName val="ACF escenario 4"/>
      <sheetName val="ACF escenario 5"/>
      <sheetName val="Graph ACF"/>
    </sheetNames>
    <sheetDataSet>
      <sheetData sheetId="0" refreshError="1"/>
      <sheetData sheetId="1" refreshError="1"/>
      <sheetData sheetId="2" refreshError="1"/>
      <sheetData sheetId="3" refreshError="1"/>
      <sheetData sheetId="4" refreshError="1"/>
      <sheetData sheetId="5" refreshError="1"/>
      <sheetData sheetId="6">
        <row r="1">
          <cell r="B1" t="str">
            <v>Nuevo Laredo</v>
          </cell>
        </row>
        <row r="2">
          <cell r="B2" t="str">
            <v>Ingresos y Egresos (Millones de Pesos Constantes a Mar 2005)</v>
          </cell>
        </row>
        <row r="4">
          <cell r="D4">
            <v>1999</v>
          </cell>
          <cell r="F4">
            <v>2000</v>
          </cell>
          <cell r="H4">
            <v>2001</v>
          </cell>
          <cell r="J4">
            <v>2002</v>
          </cell>
          <cell r="L4">
            <v>2003</v>
          </cell>
          <cell r="N4">
            <v>2004</v>
          </cell>
          <cell r="P4" t="str">
            <v>Q1 2005</v>
          </cell>
          <cell r="R4" t="str">
            <v>Presupuesto 2005</v>
          </cell>
          <cell r="V4" t="str">
            <v xml:space="preserve"> </v>
          </cell>
        </row>
        <row r="5">
          <cell r="B5" t="str">
            <v>INGRESOS</v>
          </cell>
        </row>
        <row r="7">
          <cell r="B7" t="str">
            <v>Ingresos Propios</v>
          </cell>
        </row>
        <row r="8">
          <cell r="B8" t="str">
            <v>Impuestos</v>
          </cell>
          <cell r="D8">
            <v>18.882809902678975</v>
          </cell>
          <cell r="F8">
            <v>27.23647595800109</v>
          </cell>
          <cell r="H8">
            <v>31.297635860453955</v>
          </cell>
          <cell r="J8">
            <v>51.530711821833954</v>
          </cell>
          <cell r="L8">
            <v>62.562351216936712</v>
          </cell>
          <cell r="N8">
            <v>75.715807225478628</v>
          </cell>
          <cell r="P8">
            <v>35.049214859999999</v>
          </cell>
          <cell r="R8">
            <v>74.45</v>
          </cell>
          <cell r="V8">
            <v>48.810827426483328</v>
          </cell>
        </row>
        <row r="9">
          <cell r="B9" t="str">
            <v>Derechos</v>
          </cell>
          <cell r="D9">
            <v>19.790501156789219</v>
          </cell>
          <cell r="F9">
            <v>25.271093612831738</v>
          </cell>
          <cell r="H9">
            <v>34.540542257359085</v>
          </cell>
          <cell r="J9">
            <v>17.093018661300828</v>
          </cell>
          <cell r="L9">
            <v>18.43492778401361</v>
          </cell>
          <cell r="N9">
            <v>17.853166643040424</v>
          </cell>
          <cell r="P9">
            <v>5.8427149600000003</v>
          </cell>
          <cell r="R9">
            <v>18.68</v>
          </cell>
          <cell r="V9">
            <v>21.666178587904987</v>
          </cell>
        </row>
        <row r="10">
          <cell r="B10" t="str">
            <v>Productos</v>
          </cell>
          <cell r="D10">
            <v>25.573651362883016</v>
          </cell>
          <cell r="F10">
            <v>30.744694289380718</v>
          </cell>
          <cell r="H10">
            <v>20.179924110009942</v>
          </cell>
          <cell r="J10">
            <v>7.6536272566918697</v>
          </cell>
          <cell r="L10">
            <v>1.0324494536849975</v>
          </cell>
          <cell r="N10">
            <v>44.589704480273838</v>
          </cell>
          <cell r="P10">
            <v>0.42333023999999997</v>
          </cell>
          <cell r="R10">
            <v>1.2</v>
          </cell>
          <cell r="V10">
            <v>18.710578707560622</v>
          </cell>
        </row>
        <row r="11">
          <cell r="B11" t="str">
            <v>Aprovechamientos</v>
          </cell>
          <cell r="D11">
            <v>3.277873459981778</v>
          </cell>
          <cell r="F11">
            <v>7.1843330907230634</v>
          </cell>
          <cell r="H11">
            <v>8.0739463019615929</v>
          </cell>
          <cell r="J11">
            <v>2.489121174878528</v>
          </cell>
          <cell r="L11">
            <v>2.1298035814060339</v>
          </cell>
          <cell r="N11">
            <v>1.8626285567982233</v>
          </cell>
          <cell r="P11">
            <v>0.21980992999999999</v>
          </cell>
          <cell r="R11">
            <v>1.2</v>
          </cell>
          <cell r="V11">
            <v>3.7453865951070311</v>
          </cell>
        </row>
        <row r="12">
          <cell r="B12" t="str">
            <v>Accesorios</v>
          </cell>
          <cell r="D12">
            <v>34.638230043793172</v>
          </cell>
          <cell r="F12">
            <v>61.764410309593544</v>
          </cell>
          <cell r="H12">
            <v>29.153097140507725</v>
          </cell>
          <cell r="J12">
            <v>21.393314585547504</v>
          </cell>
          <cell r="L12">
            <v>17.814299236760256</v>
          </cell>
          <cell r="N12">
            <v>14.502475637158243</v>
          </cell>
          <cell r="P12">
            <v>6.0648185400000001</v>
          </cell>
          <cell r="R12">
            <v>22</v>
          </cell>
          <cell r="V12">
            <v>28.75226099333721</v>
          </cell>
        </row>
        <row r="13">
          <cell r="B13" t="str">
            <v>Otros Ingresos</v>
          </cell>
          <cell r="D13">
            <v>1.891978364756921</v>
          </cell>
          <cell r="F13">
            <v>12.454515032176033</v>
          </cell>
          <cell r="H13">
            <v>92.137924519493907</v>
          </cell>
          <cell r="J13">
            <v>83.103876023093974</v>
          </cell>
          <cell r="L13">
            <v>74.828052055097771</v>
          </cell>
          <cell r="N13">
            <v>64.573587065502451</v>
          </cell>
          <cell r="P13">
            <v>2.906193E-2</v>
          </cell>
          <cell r="R13">
            <v>123.57</v>
          </cell>
          <cell r="V13">
            <v>64.651419008588718</v>
          </cell>
        </row>
        <row r="14">
          <cell r="B14" t="str">
            <v>Total Ingresos Propios</v>
          </cell>
          <cell r="D14">
            <v>104.05504429088307</v>
          </cell>
          <cell r="F14">
            <v>164.65552229270619</v>
          </cell>
          <cell r="H14">
            <v>215.38307018978622</v>
          </cell>
          <cell r="J14">
            <v>183.26366952334666</v>
          </cell>
          <cell r="L14">
            <v>176.80188332789939</v>
          </cell>
          <cell r="N14">
            <v>219.09736960825182</v>
          </cell>
          <cell r="P14">
            <v>47.628950459999992</v>
          </cell>
          <cell r="R14">
            <v>241.1</v>
          </cell>
          <cell r="V14">
            <v>186.33665131898189</v>
          </cell>
        </row>
        <row r="16">
          <cell r="B16" t="str">
            <v>Ingresos Federales</v>
          </cell>
        </row>
        <row r="17">
          <cell r="B17" t="str">
            <v>Participaciones</v>
          </cell>
        </row>
        <row r="18">
          <cell r="B18" t="str">
            <v>Federales a traves de la S.F.</v>
          </cell>
          <cell r="D18">
            <v>121.42112712957508</v>
          </cell>
          <cell r="F18">
            <v>140.39211974663868</v>
          </cell>
          <cell r="H18">
            <v>186.87821384338375</v>
          </cell>
          <cell r="J18">
            <v>151.97620134814466</v>
          </cell>
          <cell r="L18">
            <v>165.52249021461537</v>
          </cell>
          <cell r="N18">
            <v>169.18420280061272</v>
          </cell>
          <cell r="P18">
            <v>47.045072409999996</v>
          </cell>
          <cell r="R18">
            <v>171.37281295972946</v>
          </cell>
          <cell r="V18">
            <v>158.10673829181425</v>
          </cell>
        </row>
        <row r="19">
          <cell r="B19" t="str">
            <v>Directas</v>
          </cell>
          <cell r="D19">
            <v>504.17892310898543</v>
          </cell>
          <cell r="F19">
            <v>640.17649509982937</v>
          </cell>
          <cell r="H19">
            <v>730.13042201434496</v>
          </cell>
          <cell r="J19">
            <v>623.57213015682601</v>
          </cell>
          <cell r="L19">
            <v>660.72343048663231</v>
          </cell>
          <cell r="N19">
            <v>710.95228647559304</v>
          </cell>
          <cell r="P19">
            <v>198.64932380000002</v>
          </cell>
          <cell r="R19">
            <v>723.62718704027054</v>
          </cell>
          <cell r="V19">
            <v>656.19441062606882</v>
          </cell>
        </row>
        <row r="20">
          <cell r="B20" t="str">
            <v>Participaciones Total</v>
          </cell>
          <cell r="D20">
            <v>625.60005023856047</v>
          </cell>
          <cell r="F20">
            <v>780.56861484646811</v>
          </cell>
          <cell r="H20">
            <v>917.00863585772868</v>
          </cell>
          <cell r="J20">
            <v>775.54833150497063</v>
          </cell>
          <cell r="L20">
            <v>826.24592070124766</v>
          </cell>
          <cell r="N20">
            <v>880.13648927620579</v>
          </cell>
          <cell r="P20">
            <v>245.69439621000001</v>
          </cell>
          <cell r="R20">
            <v>895</v>
          </cell>
          <cell r="V20">
            <v>814.3011489178831</v>
          </cell>
        </row>
        <row r="21">
          <cell r="B21" t="str">
            <v>Aportaciones</v>
          </cell>
          <cell r="D21">
            <v>95.45156906093807</v>
          </cell>
          <cell r="F21">
            <v>95.270848409352809</v>
          </cell>
          <cell r="H21">
            <v>112.85020279384347</v>
          </cell>
          <cell r="J21">
            <v>116.33043860524374</v>
          </cell>
          <cell r="L21">
            <v>190.47055618586268</v>
          </cell>
          <cell r="N21">
            <v>468.97181167001338</v>
          </cell>
          <cell r="P21">
            <v>33.140894870000004</v>
          </cell>
          <cell r="R21">
            <v>101.5</v>
          </cell>
          <cell r="V21">
            <v>168.69220381789344</v>
          </cell>
        </row>
        <row r="22">
          <cell r="B22" t="str">
            <v>Total Ingresos Federales</v>
          </cell>
          <cell r="D22">
            <v>721.0516192994985</v>
          </cell>
          <cell r="F22">
            <v>875.83946325582087</v>
          </cell>
          <cell r="H22">
            <v>1029.8588386515721</v>
          </cell>
          <cell r="J22">
            <v>891.87877011021442</v>
          </cell>
          <cell r="L22">
            <v>1016.7164768871103</v>
          </cell>
          <cell r="N22">
            <v>1349.1083009462191</v>
          </cell>
          <cell r="P22">
            <v>278.83529107999999</v>
          </cell>
          <cell r="R22">
            <v>996.5</v>
          </cell>
          <cell r="V22">
            <v>982.9933527357764</v>
          </cell>
        </row>
        <row r="24">
          <cell r="B24" t="str">
            <v>INGRESOS TOTALES</v>
          </cell>
          <cell r="D24">
            <v>825.10666359038157</v>
          </cell>
          <cell r="F24">
            <v>1040.494985548527</v>
          </cell>
          <cell r="H24">
            <v>1245.2419088413583</v>
          </cell>
          <cell r="J24">
            <v>1075.142439633561</v>
          </cell>
          <cell r="L24">
            <v>1193.5183602150096</v>
          </cell>
          <cell r="N24">
            <v>1568.205670554471</v>
          </cell>
          <cell r="P24">
            <v>326.46424153999999</v>
          </cell>
          <cell r="R24">
            <v>1237.5999999999999</v>
          </cell>
          <cell r="V24">
            <v>1169.3300040547585</v>
          </cell>
        </row>
        <row r="26">
          <cell r="B26" t="str">
            <v>EGRESOS</v>
          </cell>
        </row>
        <row r="28">
          <cell r="B28" t="str">
            <v>Gasto Corriente</v>
          </cell>
        </row>
        <row r="29">
          <cell r="B29" t="str">
            <v>Servicios Personales</v>
          </cell>
          <cell r="D29">
            <v>64.734908753784282</v>
          </cell>
          <cell r="F29">
            <v>85.140946001876799</v>
          </cell>
          <cell r="H29">
            <v>95.24330147833173</v>
          </cell>
          <cell r="J29">
            <v>126.95438837831379</v>
          </cell>
          <cell r="L29">
            <v>161.08907945479928</v>
          </cell>
          <cell r="N29">
            <v>146.76043233527182</v>
          </cell>
          <cell r="P29">
            <v>42.557092470000001</v>
          </cell>
          <cell r="R29">
            <v>150</v>
          </cell>
          <cell r="V29">
            <v>118.56043662891111</v>
          </cell>
        </row>
        <row r="30">
          <cell r="B30" t="str">
            <v>Bienes de Consumo</v>
          </cell>
          <cell r="D30">
            <v>25.216976804060707</v>
          </cell>
          <cell r="F30">
            <v>27.973459210500611</v>
          </cell>
          <cell r="H30">
            <v>42.364940735605316</v>
          </cell>
          <cell r="J30">
            <v>37.028203020368501</v>
          </cell>
          <cell r="L30">
            <v>36.765559051253696</v>
          </cell>
          <cell r="N30">
            <v>21.407312829231454</v>
          </cell>
          <cell r="P30">
            <v>2.4159166400000003</v>
          </cell>
          <cell r="R30">
            <v>20</v>
          </cell>
          <cell r="V30">
            <v>30.108064521574324</v>
          </cell>
        </row>
        <row r="31">
          <cell r="B31" t="str">
            <v>Servicio Generales</v>
          </cell>
          <cell r="D31">
            <v>53.784047419804075</v>
          </cell>
          <cell r="F31">
            <v>66.785420297757284</v>
          </cell>
          <cell r="H31">
            <v>58.579258321955884</v>
          </cell>
          <cell r="J31">
            <v>72.944878113931452</v>
          </cell>
          <cell r="L31">
            <v>75.120914119945056</v>
          </cell>
          <cell r="N31">
            <v>67.625751697625233</v>
          </cell>
          <cell r="P31">
            <v>11.379287130000002</v>
          </cell>
          <cell r="R31">
            <v>63</v>
          </cell>
          <cell r="V31">
            <v>65.40575285300271</v>
          </cell>
        </row>
        <row r="32">
          <cell r="B32" t="str">
            <v>Subsidios y Subvenciones</v>
          </cell>
          <cell r="D32">
            <v>76.663152622619492</v>
          </cell>
          <cell r="F32">
            <v>91.044706003070942</v>
          </cell>
          <cell r="H32">
            <v>94.59600658800116</v>
          </cell>
          <cell r="J32">
            <v>147.97718114673233</v>
          </cell>
          <cell r="L32">
            <v>146.61347467761806</v>
          </cell>
          <cell r="N32">
            <v>112.80718633987401</v>
          </cell>
          <cell r="P32">
            <v>14.72860212</v>
          </cell>
          <cell r="R32">
            <v>82</v>
          </cell>
          <cell r="V32">
            <v>107.38595819684515</v>
          </cell>
        </row>
        <row r="33">
          <cell r="B33" t="str">
            <v>Servicios Publicos Municipales</v>
          </cell>
          <cell r="D33">
            <v>146.91282917062941</v>
          </cell>
          <cell r="F33">
            <v>198.23716306309211</v>
          </cell>
          <cell r="H33">
            <v>276.38900357801543</v>
          </cell>
          <cell r="J33">
            <v>330.64500749944222</v>
          </cell>
          <cell r="L33">
            <v>359.90213536864127</v>
          </cell>
          <cell r="N33">
            <v>375.91122728726629</v>
          </cell>
          <cell r="P33">
            <v>59.713531670000002</v>
          </cell>
          <cell r="R33">
            <v>340</v>
          </cell>
          <cell r="V33">
            <v>289.7139094238695</v>
          </cell>
        </row>
        <row r="34">
          <cell r="B34" t="str">
            <v>Erogaciones extraordinarias</v>
          </cell>
          <cell r="D34">
            <v>0.11971466062618126</v>
          </cell>
          <cell r="F34">
            <v>0.10833817068373661</v>
          </cell>
          <cell r="H34">
            <v>6.9912448394804982E-2</v>
          </cell>
          <cell r="J34">
            <v>6.6142035295032264E-2</v>
          </cell>
          <cell r="L34">
            <v>6.3612471494261469E-2</v>
          </cell>
          <cell r="N34">
            <v>6.0473389604620176E-2</v>
          </cell>
          <cell r="P34">
            <v>1.4999999999999999E-2</v>
          </cell>
          <cell r="R34">
            <v>0.06</v>
          </cell>
          <cell r="V34">
            <v>7.8313310871233818E-2</v>
          </cell>
        </row>
        <row r="35">
          <cell r="B35" t="str">
            <v>Otros Egresos</v>
          </cell>
          <cell r="D35">
            <v>90.486341345100413</v>
          </cell>
          <cell r="F35">
            <v>164.69330488910728</v>
          </cell>
          <cell r="H35">
            <v>23.054060984952049</v>
          </cell>
          <cell r="J35">
            <v>16.756879601687011</v>
          </cell>
          <cell r="L35">
            <v>0</v>
          </cell>
          <cell r="N35">
            <v>0</v>
          </cell>
          <cell r="P35">
            <v>0</v>
          </cell>
          <cell r="R35">
            <v>0</v>
          </cell>
          <cell r="V35">
            <v>42.141512402978101</v>
          </cell>
        </row>
        <row r="36">
          <cell r="B36" t="str">
            <v>Total Gasto Corriente</v>
          </cell>
          <cell r="D36">
            <v>457.91797077662454</v>
          </cell>
          <cell r="F36">
            <v>633.98333763608878</v>
          </cell>
          <cell r="H36">
            <v>590.29648413525626</v>
          </cell>
          <cell r="J36">
            <v>732.37267979577041</v>
          </cell>
          <cell r="L36">
            <v>779.55477514375161</v>
          </cell>
          <cell r="N36">
            <v>724.57238387887332</v>
          </cell>
          <cell r="P36">
            <v>130.80943002999999</v>
          </cell>
          <cell r="R36">
            <v>655.05999999999995</v>
          </cell>
          <cell r="V36">
            <v>653.39394733805216</v>
          </cell>
        </row>
        <row r="38">
          <cell r="B38" t="str">
            <v>Ingreso Operativo</v>
          </cell>
          <cell r="D38">
            <v>367.18869281375703</v>
          </cell>
          <cell r="F38">
            <v>406.51164791243821</v>
          </cell>
          <cell r="H38">
            <v>654.94542470610202</v>
          </cell>
          <cell r="J38">
            <v>342.76975983779062</v>
          </cell>
          <cell r="L38">
            <v>413.96358507125797</v>
          </cell>
          <cell r="N38">
            <v>843.63328667559767</v>
          </cell>
          <cell r="P38">
            <v>195.65481151</v>
          </cell>
          <cell r="R38">
            <v>582.54</v>
          </cell>
          <cell r="V38">
            <v>515.93605671670616</v>
          </cell>
        </row>
        <row r="40">
          <cell r="B40" t="str">
            <v>Deuda Publica</v>
          </cell>
          <cell r="D40">
            <v>34.767758772217704</v>
          </cell>
          <cell r="F40">
            <v>62.148638804509808</v>
          </cell>
          <cell r="H40">
            <v>201.73765056347855</v>
          </cell>
          <cell r="J40">
            <v>32.210906598492194</v>
          </cell>
          <cell r="L40">
            <v>171.61328526108881</v>
          </cell>
          <cell r="N40">
            <v>240.62150042625393</v>
          </cell>
          <cell r="P40">
            <v>65.050151369999995</v>
          </cell>
          <cell r="R40">
            <v>92.629000000000005</v>
          </cell>
          <cell r="T40">
            <v>7.4845669036845516E-2</v>
          </cell>
          <cell r="V40">
            <v>119.38982006086302</v>
          </cell>
        </row>
        <row r="42">
          <cell r="B42" t="str">
            <v>Ingreso antes de PIC</v>
          </cell>
          <cell r="D42">
            <v>332.42093404153934</v>
          </cell>
          <cell r="F42">
            <v>344.36300910792841</v>
          </cell>
          <cell r="H42">
            <v>453.20777414262346</v>
          </cell>
          <cell r="J42">
            <v>310.5588532392984</v>
          </cell>
          <cell r="L42">
            <v>242.35029981016916</v>
          </cell>
          <cell r="N42">
            <v>603.01178624934369</v>
          </cell>
          <cell r="P42">
            <v>130.60466014000002</v>
          </cell>
          <cell r="R42">
            <v>489.91099999999994</v>
          </cell>
          <cell r="V42">
            <v>396.54623665584319</v>
          </cell>
        </row>
        <row r="44">
          <cell r="B44" t="str">
            <v>Obras Publicas</v>
          </cell>
          <cell r="D44">
            <v>261.76317704905676</v>
          </cell>
          <cell r="F44">
            <v>682.51802790183592</v>
          </cell>
          <cell r="H44">
            <v>561.52703621614501</v>
          </cell>
          <cell r="J44">
            <v>420.50857704139656</v>
          </cell>
          <cell r="L44">
            <v>484.99478677537519</v>
          </cell>
          <cell r="N44">
            <v>690.24412475646545</v>
          </cell>
          <cell r="P44">
            <v>11.462056689999999</v>
          </cell>
          <cell r="R44">
            <v>481.60662000000002</v>
          </cell>
          <cell r="V44">
            <v>511.88033567718213</v>
          </cell>
        </row>
        <row r="45">
          <cell r="B45" t="str">
            <v>Bienes Inventariables</v>
          </cell>
          <cell r="D45">
            <v>39.789215900545102</v>
          </cell>
          <cell r="F45">
            <v>37.515634097818086</v>
          </cell>
          <cell r="H45">
            <v>20.247915131281363</v>
          </cell>
          <cell r="J45">
            <v>30.498532252932062</v>
          </cell>
          <cell r="L45">
            <v>12.402938893062547</v>
          </cell>
          <cell r="N45">
            <v>14.486833791781075</v>
          </cell>
          <cell r="P45">
            <v>1.20114473</v>
          </cell>
          <cell r="R45">
            <v>8.3043800000000001</v>
          </cell>
          <cell r="V45">
            <v>23.320778581060033</v>
          </cell>
        </row>
        <row r="46">
          <cell r="B46" t="str">
            <v>Financiamientos Obtenidos</v>
          </cell>
          <cell r="D46">
            <v>-96.866282044872278</v>
          </cell>
          <cell r="F46">
            <v>-303.46624381508303</v>
          </cell>
          <cell r="H46">
            <v>-69.912448394804997</v>
          </cell>
          <cell r="J46">
            <v>-150.95303647743395</v>
          </cell>
          <cell r="L46">
            <v>-232.88832696514734</v>
          </cell>
          <cell r="N46">
            <v>-54.98803349223617</v>
          </cell>
          <cell r="P46">
            <v>0</v>
          </cell>
          <cell r="R46">
            <v>0</v>
          </cell>
          <cell r="V46">
            <v>-129.86776731279681</v>
          </cell>
        </row>
        <row r="47">
          <cell r="B47" t="str">
            <v>Subtotal</v>
          </cell>
          <cell r="D47">
            <v>204.68611090472962</v>
          </cell>
          <cell r="F47">
            <v>416.56741818457095</v>
          </cell>
          <cell r="H47">
            <v>511.86250295262141</v>
          </cell>
          <cell r="J47">
            <v>300.05407281689469</v>
          </cell>
          <cell r="L47">
            <v>264.50939870329034</v>
          </cell>
          <cell r="N47">
            <v>649.74292505601045</v>
          </cell>
          <cell r="P47">
            <v>12.663201419999998</v>
          </cell>
          <cell r="R47">
            <v>489.911</v>
          </cell>
          <cell r="V47">
            <v>405.33334694544538</v>
          </cell>
        </row>
        <row r="49">
          <cell r="B49" t="str">
            <v>Resultado del ejercicio</v>
          </cell>
          <cell r="D49">
            <v>127.73482313680972</v>
          </cell>
          <cell r="F49">
            <v>-72.204409076642548</v>
          </cell>
          <cell r="H49">
            <v>-58.654728809997948</v>
          </cell>
          <cell r="J49">
            <v>10.504780422403712</v>
          </cell>
          <cell r="L49">
            <v>-22.159098893121183</v>
          </cell>
          <cell r="N49">
            <v>-46.731138806666763</v>
          </cell>
          <cell r="P49">
            <v>117.94145872000003</v>
          </cell>
          <cell r="R49">
            <v>0</v>
          </cell>
          <cell r="V49">
            <v>-8.7871102896021434</v>
          </cell>
        </row>
        <row r="51">
          <cell r="D51" t="str">
            <v>Dic 1999</v>
          </cell>
          <cell r="F51" t="str">
            <v>Dic 2000</v>
          </cell>
          <cell r="H51" t="str">
            <v>Dic 2001</v>
          </cell>
          <cell r="J51" t="str">
            <v>Dic 2002</v>
          </cell>
          <cell r="L51" t="str">
            <v>Dic 2003</v>
          </cell>
          <cell r="N51" t="str">
            <v>Dic. 2004</v>
          </cell>
          <cell r="P51" t="str">
            <v>Mar. 2005</v>
          </cell>
          <cell r="R51" t="str">
            <v>Mar. 2005</v>
          </cell>
        </row>
        <row r="52">
          <cell r="B52" t="str">
            <v>INPC (Base segunda quincena junio 2002=100)</v>
          </cell>
          <cell r="D52">
            <v>85.580716300000006</v>
          </cell>
          <cell r="F52">
            <v>93.248154959999994</v>
          </cell>
          <cell r="H52">
            <v>97.354336119999999</v>
          </cell>
          <cell r="J52">
            <v>102.904</v>
          </cell>
          <cell r="L52">
            <v>106.996</v>
          </cell>
          <cell r="N52">
            <v>112.55</v>
          </cell>
          <cell r="P52">
            <v>113.438</v>
          </cell>
          <cell r="R52">
            <v>113.438</v>
          </cell>
        </row>
        <row r="53">
          <cell r="B53" t="str">
            <v>Diciembre 2004</v>
          </cell>
          <cell r="D53">
            <v>1.3151327175792753</v>
          </cell>
          <cell r="F53">
            <v>1.2069943909161505</v>
          </cell>
          <cell r="H53">
            <v>1.1560861537925713</v>
          </cell>
          <cell r="J53">
            <v>1.0937378527559667</v>
          </cell>
          <cell r="L53">
            <v>1.0519084825600957</v>
          </cell>
          <cell r="N53">
            <v>1</v>
          </cell>
          <cell r="P53">
            <v>0.99217193533031256</v>
          </cell>
          <cell r="R53">
            <v>0.99217193533031256</v>
          </cell>
        </row>
        <row r="54">
          <cell r="B54" t="str">
            <v>Marzo 2005</v>
          </cell>
          <cell r="D54">
            <v>1.3255088868659071</v>
          </cell>
          <cell r="F54">
            <v>1.2165173675410597</v>
          </cell>
          <cell r="H54">
            <v>1.1652074732467499</v>
          </cell>
          <cell r="J54">
            <v>1.1023672549172046</v>
          </cell>
          <cell r="L54">
            <v>1.0602078582376913</v>
          </cell>
          <cell r="N54">
            <v>1.0078898267436696</v>
          </cell>
          <cell r="P54">
            <v>1</v>
          </cell>
          <cell r="R54">
            <v>1</v>
          </cell>
        </row>
        <row r="56">
          <cell r="B56" t="str">
            <v>VARIACION PORCENTUAL</v>
          </cell>
        </row>
        <row r="57">
          <cell r="D57">
            <v>1999</v>
          </cell>
          <cell r="F57">
            <v>2000</v>
          </cell>
          <cell r="H57">
            <v>2001</v>
          </cell>
          <cell r="J57">
            <v>2002</v>
          </cell>
          <cell r="L57">
            <v>2003</v>
          </cell>
          <cell r="N57">
            <v>2004</v>
          </cell>
          <cell r="P57" t="str">
            <v>Q1 2005</v>
          </cell>
          <cell r="R57" t="str">
            <v>Presupuesto 2005</v>
          </cell>
          <cell r="T57" t="str">
            <v>i=((Vf/Vo)^(1/n))-1</v>
          </cell>
          <cell r="V57" t="str">
            <v>Promedio</v>
          </cell>
        </row>
        <row r="58">
          <cell r="B58" t="str">
            <v>INGRESOS</v>
          </cell>
          <cell r="T58" t="str">
            <v>(Sugerencia de Andres)</v>
          </cell>
        </row>
        <row r="59">
          <cell r="T59" t="str">
            <v>de 1999 a 20004</v>
          </cell>
        </row>
        <row r="60">
          <cell r="B60" t="str">
            <v>Ingresos Propios</v>
          </cell>
        </row>
        <row r="61">
          <cell r="B61" t="str">
            <v>Impuestos</v>
          </cell>
          <cell r="F61">
            <v>0.44239528430230868</v>
          </cell>
          <cell r="H61">
            <v>0.14910739218668412</v>
          </cell>
          <cell r="J61">
            <v>0.64647298126902442</v>
          </cell>
          <cell r="L61">
            <v>0.2140789250737376</v>
          </cell>
          <cell r="N61">
            <v>0.21024555108122356</v>
          </cell>
          <cell r="R61">
            <v>-1.6717872685542368E-2</v>
          </cell>
          <cell r="T61">
            <v>0.32015214945848136</v>
          </cell>
          <cell r="V61">
            <v>0.13586886782313959</v>
          </cell>
        </row>
        <row r="62">
          <cell r="B62" t="str">
            <v>Derechos</v>
          </cell>
          <cell r="F62">
            <v>0.27693045328275456</v>
          </cell>
          <cell r="H62">
            <v>0.36680045535586392</v>
          </cell>
          <cell r="J62">
            <v>-0.50513172219642699</v>
          </cell>
          <cell r="L62">
            <v>7.8506269097506465E-2</v>
          </cell>
          <cell r="N62">
            <v>-3.1557549223364845E-2</v>
          </cell>
          <cell r="R62">
            <v>4.6312980407982263E-2</v>
          </cell>
          <cell r="T62">
            <v>-2.0393420602040746E-2</v>
          </cell>
          <cell r="V62">
            <v>3.8643481120719227E-2</v>
          </cell>
        </row>
        <row r="63">
          <cell r="B63" t="str">
            <v>Productos</v>
          </cell>
          <cell r="F63">
            <v>0.2022019794170975</v>
          </cell>
          <cell r="H63">
            <v>-0.34362905286782663</v>
          </cell>
          <cell r="J63">
            <v>-0.62073062242610688</v>
          </cell>
          <cell r="L63">
            <v>-0.86510324855678256</v>
          </cell>
          <cell r="N63">
            <v>42.188268753618082</v>
          </cell>
          <cell r="R63">
            <v>-0.97308795799418513</v>
          </cell>
          <cell r="T63">
            <v>0.11760508922946888</v>
          </cell>
          <cell r="V63">
            <v>6.5979866418650461</v>
          </cell>
        </row>
        <row r="64">
          <cell r="B64" t="str">
            <v>Aprovechamientos</v>
          </cell>
          <cell r="F64">
            <v>1.1917664542068693</v>
          </cell>
          <cell r="H64">
            <v>0.12382683263771033</v>
          </cell>
          <cell r="J64">
            <v>-0.69170947120693782</v>
          </cell>
          <cell r="L64">
            <v>-0.1443552033942378</v>
          </cell>
          <cell r="N64">
            <v>-0.12544585188058965</v>
          </cell>
          <cell r="R64">
            <v>-0.35574916661712341</v>
          </cell>
          <cell r="T64">
            <v>-0.10688616981592169</v>
          </cell>
          <cell r="V64">
            <v>-2.7773437571817122E-4</v>
          </cell>
        </row>
        <row r="65">
          <cell r="B65" t="str">
            <v>Accesorios</v>
          </cell>
          <cell r="F65">
            <v>0.78312835937357939</v>
          </cell>
          <cell r="H65">
            <v>-0.52799521610619948</v>
          </cell>
          <cell r="J65">
            <v>-0.26617352240692593</v>
          </cell>
          <cell r="L65">
            <v>-0.16729597157446052</v>
          </cell>
          <cell r="N65">
            <v>-0.18590816038208124</v>
          </cell>
          <cell r="R65">
            <v>0.51698237945193304</v>
          </cell>
          <cell r="T65">
            <v>-0.15981042126713441</v>
          </cell>
          <cell r="V65">
            <v>2.5456311392640874E-2</v>
          </cell>
        </row>
        <row r="66">
          <cell r="B66" t="str">
            <v>Otros Ingresos</v>
          </cell>
          <cell r="F66">
            <v>5.5827999221207651</v>
          </cell>
          <cell r="H66">
            <v>6.3979536161349602</v>
          </cell>
          <cell r="J66">
            <v>-9.8049185973236974E-2</v>
          </cell>
          <cell r="L66">
            <v>-9.9584091188435142E-2</v>
          </cell>
          <cell r="N66">
            <v>-0.13704038402663077</v>
          </cell>
          <cell r="R66">
            <v>0.91363072140707446</v>
          </cell>
          <cell r="T66">
            <v>1.0259454582390943</v>
          </cell>
          <cell r="V66">
            <v>2.0932850997457497</v>
          </cell>
        </row>
        <row r="67">
          <cell r="B67" t="str">
            <v>Total Ingresos Propios</v>
          </cell>
          <cell r="D67">
            <v>0</v>
          </cell>
          <cell r="F67">
            <v>0.58238866183571192</v>
          </cell>
          <cell r="H67">
            <v>0.30808288231537273</v>
          </cell>
          <cell r="J67">
            <v>-0.14912685866227715</v>
          </cell>
          <cell r="L67">
            <v>-3.5259504582953238E-2</v>
          </cell>
          <cell r="N67">
            <v>0.23922531527512403</v>
          </cell>
          <cell r="P67">
            <v>0</v>
          </cell>
          <cell r="R67">
            <v>0.10042398241060169</v>
          </cell>
          <cell r="T67">
            <v>0.16057925934973816</v>
          </cell>
          <cell r="V67">
            <v>0.17428907976526334</v>
          </cell>
        </row>
        <row r="69">
          <cell r="B69" t="str">
            <v>Ingresos Federales</v>
          </cell>
        </row>
        <row r="70">
          <cell r="B70" t="str">
            <v>Participaciones</v>
          </cell>
        </row>
        <row r="71">
          <cell r="B71" t="str">
            <v>Federales a traves de la S.F.</v>
          </cell>
          <cell r="F71">
            <v>0.15624128243199897</v>
          </cell>
          <cell r="H71">
            <v>0.3311161209093294</v>
          </cell>
          <cell r="J71">
            <v>-0.18676341012382147</v>
          </cell>
          <cell r="L71">
            <v>8.9134277250680238E-2</v>
          </cell>
          <cell r="N71">
            <v>2.2122145342603261E-2</v>
          </cell>
          <cell r="R71">
            <v>1.2936256003144964E-2</v>
          </cell>
          <cell r="T71">
            <v>6.8594931318469721E-2</v>
          </cell>
          <cell r="V71">
            <v>7.0797778635655895E-2</v>
          </cell>
        </row>
        <row r="72">
          <cell r="B72" t="str">
            <v>Directas</v>
          </cell>
          <cell r="F72">
            <v>0.26974069275293</v>
          </cell>
          <cell r="H72">
            <v>0.14051426068132677</v>
          </cell>
          <cell r="J72">
            <v>-0.14594418838696932</v>
          </cell>
          <cell r="L72">
            <v>5.9578192374413641E-2</v>
          </cell>
          <cell r="N72">
            <v>7.602100012098334E-2</v>
          </cell>
          <cell r="R72">
            <v>1.7828060765527454E-2</v>
          </cell>
          <cell r="T72">
            <v>7.1152125222940787E-2</v>
          </cell>
          <cell r="V72">
            <v>6.9623003051368648E-2</v>
          </cell>
        </row>
        <row r="73">
          <cell r="B73" t="str">
            <v>Participaciones Total</v>
          </cell>
          <cell r="F73">
            <v>0.24771188005629696</v>
          </cell>
          <cell r="H73">
            <v>0.17479567896551584</v>
          </cell>
          <cell r="J73">
            <v>-0.15426278316391473</v>
          </cell>
          <cell r="L73">
            <v>6.536999325096482E-2</v>
          </cell>
          <cell r="N73">
            <v>6.5223400472852466E-2</v>
          </cell>
          <cell r="P73">
            <v>0</v>
          </cell>
          <cell r="R73">
            <v>1.6887733783219838E-2</v>
          </cell>
          <cell r="T73">
            <v>7.0657713848911285E-2</v>
          </cell>
          <cell r="V73">
            <v>6.9287650560822533E-2</v>
          </cell>
        </row>
        <row r="74">
          <cell r="B74" t="str">
            <v>Aportaciones</v>
          </cell>
          <cell r="F74">
            <v>-1.8933230051974004E-3</v>
          </cell>
          <cell r="H74">
            <v>0.18451976315941865</v>
          </cell>
          <cell r="J74">
            <v>3.0839428953070014E-2</v>
          </cell>
          <cell r="L74">
            <v>0.63732345953071112</v>
          </cell>
          <cell r="N74">
            <v>-6.0370194460023119E-2</v>
          </cell>
          <cell r="R74">
            <v>-0.43287158434119899</v>
          </cell>
          <cell r="T74">
            <v>0.37490513360709632</v>
          </cell>
          <cell r="V74">
            <v>5.9591258306130046E-2</v>
          </cell>
        </row>
        <row r="75">
          <cell r="B75" t="str">
            <v>Total Ingresos Federales</v>
          </cell>
          <cell r="D75">
            <v>0</v>
          </cell>
          <cell r="F75">
            <v>0.21466957401288234</v>
          </cell>
          <cell r="H75">
            <v>0.17585343188716807</v>
          </cell>
          <cell r="J75">
            <v>-0.13397959347712107</v>
          </cell>
          <cell r="L75">
            <v>0.13997160932698161</v>
          </cell>
          <cell r="N75">
            <v>0.32692676042469149</v>
          </cell>
          <cell r="P75">
            <v>0</v>
          </cell>
          <cell r="R75">
            <v>-0.26136396959303521</v>
          </cell>
          <cell r="T75">
            <v>0.13348582040994716</v>
          </cell>
          <cell r="V75">
            <v>7.7012968763594536E-2</v>
          </cell>
        </row>
        <row r="77">
          <cell r="B77" t="str">
            <v>INGRESOS TOTALES</v>
          </cell>
          <cell r="D77">
            <v>0</v>
          </cell>
          <cell r="F77">
            <v>0.26104300384740742</v>
          </cell>
          <cell r="H77">
            <v>0.19677838541902548</v>
          </cell>
          <cell r="J77">
            <v>-0.13659953780873568</v>
          </cell>
          <cell r="L77">
            <v>0.11010254661865493</v>
          </cell>
          <cell r="N77">
            <v>0.31393510383196976</v>
          </cell>
          <cell r="P77">
            <v>0</v>
          </cell>
          <cell r="R77">
            <v>-0.21081780072736167</v>
          </cell>
          <cell r="T77">
            <v>0.13704744088983323</v>
          </cell>
          <cell r="V77">
            <v>8.9073616863493368E-2</v>
          </cell>
        </row>
        <row r="79">
          <cell r="B79" t="str">
            <v>EGRESOS</v>
          </cell>
        </row>
        <row r="81">
          <cell r="B81" t="str">
            <v>Gasto Corriente</v>
          </cell>
        </row>
        <row r="82">
          <cell r="B82" t="str">
            <v>Servicios Personales</v>
          </cell>
          <cell r="F82">
            <v>0.31522462363708237</v>
          </cell>
          <cell r="H82">
            <v>0.11865448941843137</v>
          </cell>
          <cell r="J82">
            <v>0.33294821166186139</v>
          </cell>
          <cell r="L82">
            <v>0.26887366015869318</v>
          </cell>
          <cell r="N82">
            <v>-8.8948593958214306E-2</v>
          </cell>
          <cell r="R82">
            <v>2.2073849287439051E-2</v>
          </cell>
          <cell r="T82">
            <v>0.17786112557395928</v>
          </cell>
          <cell r="V82">
            <v>0.1614710400342155</v>
          </cell>
        </row>
        <row r="83">
          <cell r="B83" t="str">
            <v>Bienes de Consumo</v>
          </cell>
          <cell r="F83">
            <v>0.1093105818297786</v>
          </cell>
          <cell r="H83">
            <v>0.51446914079551753</v>
          </cell>
          <cell r="J83">
            <v>-0.12597061680182153</v>
          </cell>
          <cell r="L83">
            <v>-7.0930789963080665E-3</v>
          </cell>
          <cell r="N83">
            <v>-0.41773460320872036</v>
          </cell>
          <cell r="R83">
            <v>-6.5739817064278339E-2</v>
          </cell>
          <cell r="T83">
            <v>-3.2226273987715048E-2</v>
          </cell>
          <cell r="V83">
            <v>1.206934425694639E-3</v>
          </cell>
        </row>
        <row r="84">
          <cell r="B84" t="str">
            <v>Servicio Generales</v>
          </cell>
          <cell r="F84">
            <v>0.24173288366479295</v>
          </cell>
          <cell r="H84">
            <v>-0.12287355442572501</v>
          </cell>
          <cell r="J84">
            <v>0.24523389683462837</v>
          </cell>
          <cell r="L84">
            <v>2.9831237809663458E-2</v>
          </cell>
          <cell r="N84">
            <v>-9.9774643454848655E-2</v>
          </cell>
          <cell r="R84">
            <v>-6.8402222252675893E-2</v>
          </cell>
          <cell r="T84">
            <v>4.6867518175967016E-2</v>
          </cell>
          <cell r="V84">
            <v>3.7624599695972538E-2</v>
          </cell>
        </row>
        <row r="85">
          <cell r="B85" t="str">
            <v>Subsidios y Subvenciones</v>
          </cell>
          <cell r="F85">
            <v>0.18759407731698441</v>
          </cell>
          <cell r="H85">
            <v>3.9006118431646364E-2</v>
          </cell>
          <cell r="J85">
            <v>0.56430685061817609</v>
          </cell>
          <cell r="L85">
            <v>-9.2156537822006834E-3</v>
          </cell>
          <cell r="N85">
            <v>-0.23058104592418405</v>
          </cell>
          <cell r="R85">
            <v>-0.27309595549219523</v>
          </cell>
          <cell r="T85">
            <v>8.031403538550097E-2</v>
          </cell>
          <cell r="V85">
            <v>4.6335731861371153E-2</v>
          </cell>
        </row>
        <row r="86">
          <cell r="B86" t="str">
            <v>Servicios Publicos Municipales</v>
          </cell>
          <cell r="F86">
            <v>0.34935229402500267</v>
          </cell>
          <cell r="H86">
            <v>0.39423405433849079</v>
          </cell>
          <cell r="J86">
            <v>0.19630304830891032</v>
          </cell>
          <cell r="L86">
            <v>8.8485013248682964E-2</v>
          </cell>
          <cell r="N86">
            <v>4.448179197999802E-2</v>
          </cell>
          <cell r="R86">
            <v>-9.5531137887040041E-2</v>
          </cell>
          <cell r="T86">
            <v>0.20671612170198794</v>
          </cell>
          <cell r="V86">
            <v>0.16288751066900745</v>
          </cell>
        </row>
        <row r="87">
          <cell r="B87" t="str">
            <v>Erogaciones extraordinarias</v>
          </cell>
          <cell r="F87">
            <v>-9.5030047973561627E-2</v>
          </cell>
          <cell r="H87">
            <v>-0.35468313749827762</v>
          </cell>
          <cell r="J87">
            <v>-5.3930497162403612E-2</v>
          </cell>
          <cell r="L87">
            <v>-3.8244420352162689E-2</v>
          </cell>
          <cell r="N87">
            <v>-4.9346956908040807E-2</v>
          </cell>
          <cell r="R87">
            <v>-7.8280646696875511E-3</v>
          </cell>
          <cell r="T87">
            <v>-0.12766480519455647</v>
          </cell>
          <cell r="V87">
            <v>-9.9843854094022313E-2</v>
          </cell>
        </row>
        <row r="88">
          <cell r="B88" t="str">
            <v>Otros Egresos</v>
          </cell>
          <cell r="F88">
            <v>0.82009021959450656</v>
          </cell>
          <cell r="H88">
            <v>-0.8600182259960415</v>
          </cell>
          <cell r="J88">
            <v>-0.27314846557295747</v>
          </cell>
          <cell r="L88">
            <v>-1</v>
          </cell>
          <cell r="R88" t="e">
            <v>#DIV/0!</v>
          </cell>
          <cell r="T88">
            <v>-1</v>
          </cell>
        </row>
        <row r="89">
          <cell r="B89" t="str">
            <v>Total Gasto Corriente</v>
          </cell>
          <cell r="D89">
            <v>0</v>
          </cell>
          <cell r="F89">
            <v>0.38449106192722482</v>
          </cell>
          <cell r="H89">
            <v>-6.8908519999478446E-2</v>
          </cell>
          <cell r="J89">
            <v>0.24068616276555677</v>
          </cell>
          <cell r="L89">
            <v>6.4423614710939825E-2</v>
          </cell>
          <cell r="N89">
            <v>-7.0530504100548175E-2</v>
          </cell>
          <cell r="P89">
            <v>0</v>
          </cell>
          <cell r="R89">
            <v>-9.5935734545596119E-2</v>
          </cell>
          <cell r="T89">
            <v>9.6121806982284008E-2</v>
          </cell>
          <cell r="V89">
            <v>7.570434679301645E-2</v>
          </cell>
        </row>
        <row r="91">
          <cell r="B91" t="str">
            <v>Ingreso Operativo</v>
          </cell>
          <cell r="D91">
            <v>0</v>
          </cell>
          <cell r="F91">
            <v>0.10709195535774918</v>
          </cell>
          <cell r="H91">
            <v>0.61113569086998454</v>
          </cell>
          <cell r="J91">
            <v>-0.47664378296618537</v>
          </cell>
          <cell r="L91">
            <v>0.20770159324194326</v>
          </cell>
          <cell r="N91">
            <v>1.0379408167758961</v>
          </cell>
          <cell r="P91">
            <v>0</v>
          </cell>
          <cell r="R91">
            <v>-0.30948670565673864</v>
          </cell>
          <cell r="T91">
            <v>0.18100811452728505</v>
          </cell>
          <cell r="V91">
            <v>0.1962899279371082</v>
          </cell>
        </row>
        <row r="93">
          <cell r="B93" t="str">
            <v>Deuda Publica</v>
          </cell>
          <cell r="F93">
            <v>0.78753652807127961</v>
          </cell>
          <cell r="H93">
            <v>2.2460509907232189</v>
          </cell>
          <cell r="J93">
            <v>-0.84033269690351253</v>
          </cell>
          <cell r="L93">
            <v>4.3278005304303386</v>
          </cell>
          <cell r="N93">
            <v>0.40211464433058031</v>
          </cell>
          <cell r="R93">
            <v>-0.61504271299152213</v>
          </cell>
          <cell r="T93">
            <v>0.47241945446746114</v>
          </cell>
          <cell r="V93">
            <v>1.0513545472767305</v>
          </cell>
        </row>
        <row r="95">
          <cell r="B95" t="str">
            <v>Ingreso antes de PIC</v>
          </cell>
          <cell r="D95">
            <v>0</v>
          </cell>
          <cell r="F95">
            <v>3.5924557822512915E-2</v>
          </cell>
          <cell r="H95">
            <v>0.31607565898746559</v>
          </cell>
          <cell r="J95">
            <v>-0.31475391430164168</v>
          </cell>
          <cell r="L95">
            <v>-0.21963165022563935</v>
          </cell>
          <cell r="N95">
            <v>1.4881825470060384</v>
          </cell>
          <cell r="P95">
            <v>0</v>
          </cell>
          <cell r="R95">
            <v>-0.18755982690291373</v>
          </cell>
          <cell r="T95">
            <v>0.12649037942503716</v>
          </cell>
          <cell r="V95">
            <v>0.18637289539763702</v>
          </cell>
        </row>
        <row r="97">
          <cell r="B97" t="str">
            <v>Obras Publicas</v>
          </cell>
          <cell r="F97">
            <v>1.6073874698347121</v>
          </cell>
          <cell r="H97">
            <v>-0.17727149575467716</v>
          </cell>
          <cell r="J97">
            <v>-0.25113387260033393</v>
          </cell>
          <cell r="L97">
            <v>0.153352899928199</v>
          </cell>
          <cell r="N97">
            <v>0.42319906023268516</v>
          </cell>
          <cell r="R97">
            <v>-0.30226625229164783</v>
          </cell>
          <cell r="T97">
            <v>0.21400040917282293</v>
          </cell>
          <cell r="V97">
            <v>0.24221130155815626</v>
          </cell>
        </row>
        <row r="98">
          <cell r="B98" t="str">
            <v>Bienes Inventariables</v>
          </cell>
          <cell r="F98">
            <v>-5.7140653598450775E-2</v>
          </cell>
          <cell r="H98">
            <v>-0.46028061051861613</v>
          </cell>
          <cell r="J98">
            <v>0.50625543692714992</v>
          </cell>
          <cell r="L98">
            <v>-0.59332669552089157</v>
          </cell>
          <cell r="N98">
            <v>0.16801621911433684</v>
          </cell>
          <cell r="R98">
            <v>-0.42676363107642012</v>
          </cell>
          <cell r="T98">
            <v>-0.18296319742566114</v>
          </cell>
          <cell r="V98">
            <v>-0.14387332244548198</v>
          </cell>
        </row>
        <row r="99">
          <cell r="B99" t="str">
            <v>Financiamientos</v>
          </cell>
          <cell r="F99">
            <v>2.1328367044634327</v>
          </cell>
          <cell r="H99">
            <v>-0.7696203455254611</v>
          </cell>
          <cell r="J99">
            <v>1.1591725070903234</v>
          </cell>
          <cell r="L99">
            <v>0.54278663351009793</v>
          </cell>
          <cell r="N99">
            <v>-0.76388669106431706</v>
          </cell>
          <cell r="P99">
            <v>0</v>
          </cell>
          <cell r="R99">
            <v>-1</v>
          </cell>
          <cell r="T99">
            <v>-0.10706651041506243</v>
          </cell>
          <cell r="V99">
            <v>0.21688146807901262</v>
          </cell>
        </row>
        <row r="100">
          <cell r="B100" t="str">
            <v>Subtotal</v>
          </cell>
          <cell r="D100">
            <v>0</v>
          </cell>
          <cell r="F100">
            <v>1.0351523429865774</v>
          </cell>
          <cell r="H100">
            <v>0.22876269388362847</v>
          </cell>
          <cell r="J100">
            <v>-0.41379946550867386</v>
          </cell>
          <cell r="L100">
            <v>-0.11846089533100645</v>
          </cell>
          <cell r="N100">
            <v>1.4564077051373525</v>
          </cell>
          <cell r="P100">
            <v>0</v>
          </cell>
          <cell r="R100">
            <v>-0.24599255935296604</v>
          </cell>
          <cell r="T100">
            <v>0.25988422153603996</v>
          </cell>
          <cell r="V100">
            <v>0.32367830363581868</v>
          </cell>
        </row>
        <row r="102">
          <cell r="B102" t="str">
            <v>Resultado del ejercicio</v>
          </cell>
          <cell r="D102">
            <v>0</v>
          </cell>
          <cell r="F102">
            <v>-1.5652680083903854</v>
          </cell>
          <cell r="H102">
            <v>-0.18765724198728739</v>
          </cell>
          <cell r="J102">
            <v>-1.179095200600657</v>
          </cell>
          <cell r="L102">
            <v>-3.1094299930212839</v>
          </cell>
          <cell r="N102">
            <v>1.1088916580977686</v>
          </cell>
          <cell r="P102">
            <v>0</v>
          </cell>
          <cell r="R102">
            <v>-1</v>
          </cell>
          <cell r="T102">
            <v>-1</v>
          </cell>
          <cell r="V102">
            <v>-0.98875979765030753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de Control"/>
      <sheetName val="Variables de Control"/>
      <sheetName val="Edos Fin "/>
      <sheetName val="Print Edofin"/>
      <sheetName val="Calculos Intermedios"/>
      <sheetName val="Capex y Financiamiento"/>
      <sheetName val="Capex Inputs"/>
      <sheetName val="Tablas"/>
      <sheetName val="Graficas"/>
    </sheetNames>
    <sheetDataSet>
      <sheetData sheetId="0" refreshError="1"/>
      <sheetData sheetId="1">
        <row r="4">
          <cell r="D4">
            <v>1</v>
          </cell>
        </row>
        <row r="10">
          <cell r="D10">
            <v>11.5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Rev. Programa"/>
      <sheetName val="Datos"/>
      <sheetName val="Rel. Est. Aplicada"/>
      <sheetName val="Ejec. no Est."/>
      <sheetName val="Evaluación"/>
      <sheetName val="Forma 1"/>
      <sheetName val="Forma 2"/>
      <sheetName val="Forma 3"/>
      <sheetName val="Relación por Grupo"/>
      <sheetName val="Hoja1"/>
      <sheetName val="Hoja2"/>
      <sheetName val="Hoja3"/>
    </sheetNames>
    <sheetDataSet>
      <sheetData sheetId="0"/>
      <sheetData sheetId="1"/>
      <sheetData sheetId="2"/>
      <sheetData sheetId="3"/>
      <sheetData sheetId="4"/>
      <sheetData sheetId="5"/>
      <sheetData sheetId="6" refreshError="1"/>
      <sheetData sheetId="7" refreshError="1"/>
      <sheetData sheetId="8" refreshError="1"/>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ty"/>
      <sheetName val="Proyecciones"/>
      <sheetName val="Recaudación"/>
      <sheetName val="Gastos"/>
      <sheetName val="Ts Norte y Sur"/>
      <sheetName val="Cálc T1 Sur Sur"/>
      <sheetName val="Ts 2 &amp; 3 Sur Sur"/>
      <sheetName val="Sur-Sur T's"/>
      <sheetName val="Ts Conejos"/>
      <sheetName val="Crédito Anapra"/>
      <sheetName val="INPC"/>
      <sheetName val="BD Formats &amp; Graphs"/>
      <sheetName val="Annex C (Eng)"/>
      <sheetName val="Annex D (Eng)"/>
    </sheetNames>
    <sheetDataSet>
      <sheetData sheetId="0">
        <row r="5">
          <cell r="H5">
            <v>0</v>
          </cell>
        </row>
      </sheetData>
      <sheetData sheetId="1"/>
      <sheetData sheetId="2">
        <row r="10">
          <cell r="G10">
            <v>3.9300000000000002E-2</v>
          </cell>
          <cell r="H10">
            <v>3.7999999999999999E-2</v>
          </cell>
          <cell r="I10">
            <v>3.56E-2</v>
          </cell>
          <cell r="J10">
            <v>3.5999999999999997E-2</v>
          </cell>
          <cell r="K10">
            <v>3.5999999999999997E-2</v>
          </cell>
          <cell r="L10">
            <v>3.5000000000000003E-2</v>
          </cell>
          <cell r="M10">
            <v>3.5000000000000003E-2</v>
          </cell>
          <cell r="N10">
            <v>3.5000000000000003E-2</v>
          </cell>
          <cell r="O10">
            <v>3.5000000000000003E-2</v>
          </cell>
          <cell r="P10">
            <v>3.5000000000000003E-2</v>
          </cell>
          <cell r="Q10">
            <v>3.5000000000000003E-2</v>
          </cell>
          <cell r="R10">
            <v>3.5000000000000003E-2</v>
          </cell>
          <cell r="S10">
            <v>3.5000000000000003E-2</v>
          </cell>
          <cell r="T10">
            <v>3.5000000000000003E-2</v>
          </cell>
          <cell r="U10">
            <v>3.5000000000000003E-2</v>
          </cell>
          <cell r="V10">
            <v>3.5000000000000003E-2</v>
          </cell>
          <cell r="W10">
            <v>3.5000000000000003E-2</v>
          </cell>
          <cell r="X10">
            <v>3.5000000000000003E-2</v>
          </cell>
          <cell r="Y10">
            <v>3.5000000000000003E-2</v>
          </cell>
          <cell r="Z10">
            <v>3.5000000000000003E-2</v>
          </cell>
        </row>
      </sheetData>
      <sheetData sheetId="3"/>
      <sheetData sheetId="4"/>
      <sheetData sheetId="5"/>
      <sheetData sheetId="6"/>
      <sheetData sheetId="7">
        <row r="3">
          <cell r="J3">
            <v>0.11</v>
          </cell>
        </row>
      </sheetData>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Ingreso y Egresos"/>
      <sheetName val="Current Debt"/>
      <sheetName val="Fondo Gral"/>
      <sheetName val="Part Fed"/>
      <sheetName val="Cálc T1,T2 &amp; T3 PTAR"/>
      <sheetName val="PF Vs T's"/>
      <sheetName val="Credit Structure"/>
      <sheetName val="Conclusiones"/>
      <sheetName val="Rest Project Credit"/>
      <sheetName val="Anexo C Eng"/>
      <sheetName val="Anexo C Span"/>
      <sheetName val="Anexo D Ingles"/>
      <sheetName val="Anexo D Esp"/>
    </sheetNames>
    <sheetDataSet>
      <sheetData sheetId="0" refreshError="1"/>
      <sheetData sheetId="1">
        <row r="4">
          <cell r="E4">
            <v>2003</v>
          </cell>
        </row>
      </sheetData>
      <sheetData sheetId="2" refreshError="1"/>
      <sheetData sheetId="3">
        <row r="3">
          <cell r="BF3" t="str">
            <v>Regression</v>
          </cell>
          <cell r="BG3" t="str">
            <v>Expectativas</v>
          </cell>
        </row>
      </sheetData>
      <sheetData sheetId="4" refreshError="1"/>
      <sheetData sheetId="5" refreshError="1"/>
      <sheetData sheetId="6">
        <row r="4">
          <cell r="F4" t="str">
            <v>Uncomitted FGP</v>
          </cell>
          <cell r="G4" t="str">
            <v>Other PF</v>
          </cell>
          <cell r="H4" t="str">
            <v>Total PF Uncomitted</v>
          </cell>
          <cell r="I4" t="str">
            <v>Total PF</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Flujo Contrucción"/>
      <sheetName val="T's Ajustadas INPC"/>
      <sheetName val="T's Ajustadas INPC (2)"/>
      <sheetName val="Hoja Int Inv"/>
      <sheetName val="Tablas"/>
      <sheetName val="Tablas Fijas"/>
      <sheetName val="Tablas (2)"/>
      <sheetName val="Tablas (2) Fijas"/>
      <sheetName val="Summary"/>
      <sheetName val="Loan 1"/>
    </sheetNames>
    <sheetDataSet>
      <sheetData sheetId="0"/>
      <sheetData sheetId="1">
        <row r="38">
          <cell r="D38">
            <v>320</v>
          </cell>
        </row>
      </sheetData>
      <sheetData sheetId="2"/>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claimer"/>
      <sheetName val="Q&amp;A"/>
      <sheetName val="ROT - Financial Model"/>
      <sheetName val="Checks Generales Modelo"/>
      <sheetName val="Hoja1 (2)"/>
      <sheetName val="Resumen T1"/>
      <sheetName val="Formato 1 Oferta"/>
      <sheetName val="Formato 2  Oferta"/>
      <sheetName val="Formato 3 Oferta"/>
      <sheetName val="Resumen Proyecto"/>
      <sheetName val="Resumen"/>
      <sheetName val="Flujos del proyecto"/>
      <sheetName val="Index &amp; Date"/>
      <sheetName val="Scenarios"/>
      <sheetName val="Inputs"/>
      <sheetName val="CAPEX NFR"/>
      <sheetName val="Investment Phase"/>
      <sheetName val="Income Op Cost"/>
      <sheetName val="IFRIC"/>
      <sheetName val="IRR"/>
      <sheetName val="Debt"/>
      <sheetName val="CHECKS"/>
      <sheetName val="FISCAL Investment"/>
      <sheetName val="Operational Phase"/>
      <sheetName val="IMPUESTOS DB &amp; OM"/>
      <sheetName val="IMPUESTOS DB"/>
      <sheetName val="FISCAL Operational"/>
      <sheetName val="Cover Tablas"/>
      <sheetName val="Tarifas"/>
      <sheetName val="Hurdle_Rate"/>
      <sheetName val="Suez Return"/>
      <sheetName val="Cuadros nota"/>
      <sheetName val="Ratios financieros"/>
      <sheetName val="Conso"/>
      <sheetName val="Assumptions Base Case"/>
      <sheetName val="U&amp;S and Accretion"/>
      <sheetName val="Exposition"/>
      <sheetName val="Sensitivites"/>
      <sheetName val="Sensitivities 2"/>
      <sheetName val="C.1 Income Statement"/>
      <sheetName val="C.2 Cash Flow"/>
      <sheetName val="C.3 Balance Sheet"/>
      <sheetName val="Carátula"/>
      <sheetName val="Datos"/>
      <sheetName val="Formato 1"/>
      <sheetName val="Formato 2 "/>
      <sheetName val="Formato 3"/>
      <sheetName val="Formato 4"/>
      <sheetName val="Formato 5"/>
      <sheetName val="Formato 6"/>
      <sheetName val="Formato 7"/>
      <sheetName val="Formato 8"/>
      <sheetName val="Hoja1"/>
      <sheetName val="Resultados Atl y Fyp"/>
      <sheetName val="Comparativo"/>
      <sheetName val="T2 Sistema de Cogeneracion SUR"/>
    </sheetNames>
    <sheetDataSet>
      <sheetData sheetId="0"/>
      <sheetData sheetId="1"/>
      <sheetData sheetId="2"/>
      <sheetData sheetId="3"/>
      <sheetData sheetId="4"/>
      <sheetData sheetId="5"/>
      <sheetData sheetId="6"/>
      <sheetData sheetId="7"/>
      <sheetData sheetId="8">
        <row r="100">
          <cell r="E100">
            <v>0</v>
          </cell>
        </row>
      </sheetData>
      <sheetData sheetId="9">
        <row r="67">
          <cell r="F67">
            <v>0</v>
          </cell>
        </row>
      </sheetData>
      <sheetData sheetId="10"/>
      <sheetData sheetId="11"/>
      <sheetData sheetId="12"/>
      <sheetData sheetId="13"/>
      <sheetData sheetId="14"/>
      <sheetData sheetId="15"/>
      <sheetData sheetId="16">
        <row r="72">
          <cell r="J72">
            <v>3701.613633881901</v>
          </cell>
        </row>
      </sheetData>
      <sheetData sheetId="17"/>
      <sheetData sheetId="18"/>
      <sheetData sheetId="19"/>
      <sheetData sheetId="20"/>
      <sheetData sheetId="21"/>
      <sheetData sheetId="22"/>
      <sheetData sheetId="23"/>
      <sheetData sheetId="24"/>
      <sheetData sheetId="25"/>
      <sheetData sheetId="26"/>
      <sheetData sheetId="27"/>
      <sheetData sheetId="28">
        <row r="10">
          <cell r="D10" t="str">
            <v>Chihuahua ROT</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7">
          <cell r="C27">
            <v>12</v>
          </cell>
        </row>
      </sheetData>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Forma E-7 (P)"/>
      <sheetName val="Hoja3"/>
      <sheetName val="Hoja2"/>
      <sheetName val="Hoja1"/>
    </sheetNames>
    <sheetDataSet>
      <sheetData sheetId="0" refreshError="1"/>
      <sheetData sheetId="1" refreshError="1">
        <row r="15">
          <cell r="D15" t="str">
            <v>ha</v>
          </cell>
          <cell r="E15">
            <v>140.82</v>
          </cell>
        </row>
        <row r="19">
          <cell r="D19" t="str">
            <v>m3</v>
          </cell>
          <cell r="E19">
            <v>130566</v>
          </cell>
        </row>
        <row r="20">
          <cell r="D20" t="str">
            <v>m3</v>
          </cell>
          <cell r="E20">
            <v>172312</v>
          </cell>
        </row>
        <row r="23">
          <cell r="D23" t="str">
            <v>m3</v>
          </cell>
          <cell r="E23">
            <v>8252.5</v>
          </cell>
        </row>
        <row r="27">
          <cell r="D27" t="str">
            <v>m3</v>
          </cell>
          <cell r="E27">
            <v>1979031</v>
          </cell>
        </row>
        <row r="28">
          <cell r="D28" t="str">
            <v>m3</v>
          </cell>
          <cell r="E28">
            <v>458700</v>
          </cell>
        </row>
        <row r="30">
          <cell r="D30" t="str">
            <v>m3</v>
          </cell>
          <cell r="E30">
            <v>1401</v>
          </cell>
        </row>
        <row r="31">
          <cell r="D31" t="str">
            <v>m3</v>
          </cell>
          <cell r="E31">
            <v>671</v>
          </cell>
        </row>
        <row r="34">
          <cell r="D34" t="str">
            <v>m3</v>
          </cell>
          <cell r="E34">
            <v>3224</v>
          </cell>
        </row>
        <row r="38">
          <cell r="D38" t="str">
            <v>m3</v>
          </cell>
          <cell r="E38">
            <v>141096</v>
          </cell>
        </row>
        <row r="39">
          <cell r="D39" t="str">
            <v>m3</v>
          </cell>
          <cell r="E39">
            <v>41357</v>
          </cell>
        </row>
        <row r="40">
          <cell r="D40" t="str">
            <v>m3</v>
          </cell>
          <cell r="E40">
            <v>305798</v>
          </cell>
        </row>
        <row r="41">
          <cell r="D41" t="str">
            <v>m3</v>
          </cell>
          <cell r="E41">
            <v>58455</v>
          </cell>
        </row>
        <row r="43">
          <cell r="E43" t="str">
            <v>MONTO DE ESTA HOJA                  $</v>
          </cell>
        </row>
        <row r="46">
          <cell r="E46" t="str">
            <v>MONTO TOTAL ACUMULADO        $</v>
          </cell>
        </row>
        <row r="51">
          <cell r="E51" t="str">
            <v>FIRMA</v>
          </cell>
        </row>
        <row r="55">
          <cell r="D55" t="str">
            <v>m3</v>
          </cell>
          <cell r="E55">
            <v>81254</v>
          </cell>
        </row>
        <row r="57">
          <cell r="D57" t="str">
            <v>m3</v>
          </cell>
          <cell r="E57">
            <v>25531</v>
          </cell>
        </row>
        <row r="59">
          <cell r="D59" t="str">
            <v>m3</v>
          </cell>
          <cell r="E59">
            <v>2687</v>
          </cell>
        </row>
        <row r="62">
          <cell r="D62" t="str">
            <v>m3</v>
          </cell>
          <cell r="E62">
            <v>793</v>
          </cell>
        </row>
        <row r="65">
          <cell r="D65" t="str">
            <v>m3</v>
          </cell>
          <cell r="E65">
            <v>2399707</v>
          </cell>
        </row>
        <row r="66">
          <cell r="D66" t="str">
            <v>m3</v>
          </cell>
          <cell r="E66">
            <v>111547</v>
          </cell>
        </row>
        <row r="67">
          <cell r="D67" t="str">
            <v>m3</v>
          </cell>
          <cell r="E67">
            <v>61493</v>
          </cell>
        </row>
        <row r="70">
          <cell r="D70" t="str">
            <v>m3</v>
          </cell>
          <cell r="E70">
            <v>31596</v>
          </cell>
        </row>
        <row r="71">
          <cell r="D71" t="str">
            <v>m3</v>
          </cell>
          <cell r="E71">
            <v>36796</v>
          </cell>
        </row>
        <row r="74">
          <cell r="D74" t="str">
            <v>m3</v>
          </cell>
          <cell r="E74">
            <v>23930</v>
          </cell>
        </row>
        <row r="77">
          <cell r="D77" t="str">
            <v>m3</v>
          </cell>
          <cell r="E77">
            <v>36566</v>
          </cell>
        </row>
        <row r="78">
          <cell r="D78" t="str">
            <v>m3</v>
          </cell>
          <cell r="E78">
            <v>32025</v>
          </cell>
        </row>
        <row r="79">
          <cell r="D79" t="str">
            <v>m3</v>
          </cell>
          <cell r="E79">
            <v>10000</v>
          </cell>
        </row>
        <row r="80">
          <cell r="D80" t="str">
            <v>m3</v>
          </cell>
          <cell r="E80">
            <v>5000</v>
          </cell>
        </row>
        <row r="84">
          <cell r="E84" t="str">
            <v>MONTO DE ESTA HOJA                  $</v>
          </cell>
        </row>
        <row r="87">
          <cell r="E87" t="str">
            <v>MONTO TOTAL ACUMULADO        $</v>
          </cell>
        </row>
        <row r="92">
          <cell r="E92" t="str">
            <v>FIRMA</v>
          </cell>
        </row>
        <row r="96">
          <cell r="D96" t="str">
            <v>m3-est</v>
          </cell>
          <cell r="E96">
            <v>1474150</v>
          </cell>
        </row>
        <row r="98">
          <cell r="D98" t="str">
            <v>m3</v>
          </cell>
          <cell r="E98">
            <v>1427732</v>
          </cell>
        </row>
        <row r="101">
          <cell r="D101" t="str">
            <v>m3-hm</v>
          </cell>
          <cell r="E101">
            <v>1209443</v>
          </cell>
        </row>
        <row r="105">
          <cell r="D105" t="str">
            <v>m3</v>
          </cell>
          <cell r="E105">
            <v>117241</v>
          </cell>
        </row>
        <row r="108">
          <cell r="D108" t="str">
            <v>m3-hm</v>
          </cell>
          <cell r="E108">
            <v>309313</v>
          </cell>
        </row>
        <row r="112">
          <cell r="D112" t="str">
            <v>m3</v>
          </cell>
          <cell r="E112">
            <v>546706</v>
          </cell>
        </row>
        <row r="113">
          <cell r="D113" t="str">
            <v>m3-km</v>
          </cell>
          <cell r="E113">
            <v>2587255</v>
          </cell>
        </row>
        <row r="118">
          <cell r="D118" t="str">
            <v>m2</v>
          </cell>
          <cell r="E118">
            <v>150343</v>
          </cell>
        </row>
        <row r="120">
          <cell r="D120" t="str">
            <v>pza</v>
          </cell>
          <cell r="E120">
            <v>12748</v>
          </cell>
        </row>
        <row r="123">
          <cell r="D123" t="str">
            <v>m3</v>
          </cell>
          <cell r="E123">
            <v>6741.45</v>
          </cell>
        </row>
        <row r="125">
          <cell r="E125" t="str">
            <v>MONTO DE ESTA HOJA                  $</v>
          </cell>
        </row>
        <row r="128">
          <cell r="E128" t="str">
            <v>MONTO TOTAL ACUMULADO        $</v>
          </cell>
        </row>
        <row r="133">
          <cell r="E133" t="str">
            <v>FIRMA</v>
          </cell>
        </row>
        <row r="135">
          <cell r="D135" t="str">
            <v>m3</v>
          </cell>
          <cell r="E135">
            <v>250</v>
          </cell>
        </row>
        <row r="140">
          <cell r="D140" t="str">
            <v>m3</v>
          </cell>
          <cell r="E140">
            <v>1250</v>
          </cell>
        </row>
        <row r="144">
          <cell r="D144" t="str">
            <v>m3</v>
          </cell>
          <cell r="E144">
            <v>521.70000000000005</v>
          </cell>
        </row>
        <row r="145">
          <cell r="D145" t="str">
            <v>m3</v>
          </cell>
          <cell r="E145">
            <v>40</v>
          </cell>
        </row>
        <row r="152">
          <cell r="D152" t="str">
            <v>m</v>
          </cell>
          <cell r="E152">
            <v>788.75</v>
          </cell>
        </row>
        <row r="153">
          <cell r="D153" t="str">
            <v>m</v>
          </cell>
          <cell r="E153">
            <v>68.75</v>
          </cell>
        </row>
        <row r="154">
          <cell r="D154" t="str">
            <v>m</v>
          </cell>
          <cell r="E154">
            <v>558.75</v>
          </cell>
        </row>
        <row r="156">
          <cell r="D156" t="str">
            <v>m</v>
          </cell>
          <cell r="E156">
            <v>1510</v>
          </cell>
        </row>
        <row r="157">
          <cell r="D157" t="str">
            <v>m</v>
          </cell>
          <cell r="E157">
            <v>305</v>
          </cell>
        </row>
        <row r="161">
          <cell r="D161" t="str">
            <v>m3</v>
          </cell>
          <cell r="E161">
            <v>10000</v>
          </cell>
        </row>
        <row r="164">
          <cell r="D164" t="str">
            <v>m</v>
          </cell>
          <cell r="E164">
            <v>11150</v>
          </cell>
        </row>
        <row r="166">
          <cell r="E166" t="str">
            <v>MONTO DE ESTA HOJA                  $</v>
          </cell>
        </row>
        <row r="169">
          <cell r="E169" t="str">
            <v>MONTO TOTAL ACUMULADO        $</v>
          </cell>
        </row>
        <row r="174">
          <cell r="E174" t="str">
            <v>FIRMA</v>
          </cell>
        </row>
        <row r="176">
          <cell r="D176" t="str">
            <v>pza</v>
          </cell>
          <cell r="E176">
            <v>225</v>
          </cell>
        </row>
        <row r="178">
          <cell r="D178" t="str">
            <v>m3</v>
          </cell>
          <cell r="E178">
            <v>9840</v>
          </cell>
        </row>
        <row r="180">
          <cell r="D180" t="str">
            <v>pza</v>
          </cell>
          <cell r="E180">
            <v>113</v>
          </cell>
        </row>
        <row r="186">
          <cell r="D186" t="str">
            <v>m</v>
          </cell>
          <cell r="E186">
            <v>15195</v>
          </cell>
        </row>
        <row r="190">
          <cell r="D190" t="str">
            <v>m3</v>
          </cell>
          <cell r="E190">
            <v>2209</v>
          </cell>
        </row>
        <row r="192">
          <cell r="D192" t="str">
            <v>m3</v>
          </cell>
          <cell r="E192">
            <v>500</v>
          </cell>
        </row>
        <row r="196">
          <cell r="D196" t="str">
            <v>m</v>
          </cell>
          <cell r="E196">
            <v>60</v>
          </cell>
        </row>
        <row r="199">
          <cell r="D199" t="str">
            <v>m</v>
          </cell>
          <cell r="E199">
            <v>222</v>
          </cell>
        </row>
        <row r="204">
          <cell r="D204" t="str">
            <v>m2</v>
          </cell>
          <cell r="E204">
            <v>5000</v>
          </cell>
        </row>
        <row r="205">
          <cell r="D205" t="str">
            <v>m2</v>
          </cell>
          <cell r="E205">
            <v>2000</v>
          </cell>
        </row>
        <row r="207">
          <cell r="E207" t="str">
            <v>MONTO DE ESTA HOJA                  $</v>
          </cell>
        </row>
        <row r="210">
          <cell r="E210" t="str">
            <v>MONTO TOTAL ACUMULADO        $</v>
          </cell>
        </row>
        <row r="215">
          <cell r="E215" t="str">
            <v>FIRMA</v>
          </cell>
        </row>
        <row r="219">
          <cell r="D219" t="str">
            <v>pza</v>
          </cell>
          <cell r="E219">
            <v>60</v>
          </cell>
        </row>
        <row r="220">
          <cell r="D220" t="str">
            <v>m3</v>
          </cell>
          <cell r="E220">
            <v>150</v>
          </cell>
        </row>
        <row r="222">
          <cell r="D222" t="str">
            <v>m3</v>
          </cell>
          <cell r="E222">
            <v>500</v>
          </cell>
        </row>
        <row r="224">
          <cell r="D224" t="str">
            <v>m</v>
          </cell>
          <cell r="E224">
            <v>55000</v>
          </cell>
        </row>
        <row r="229">
          <cell r="D229" t="str">
            <v>m3</v>
          </cell>
          <cell r="E229">
            <v>11573</v>
          </cell>
        </row>
        <row r="230">
          <cell r="D230" t="str">
            <v>m3</v>
          </cell>
          <cell r="E230">
            <v>19616</v>
          </cell>
        </row>
        <row r="231">
          <cell r="D231" t="str">
            <v>m3</v>
          </cell>
          <cell r="E231">
            <v>22187</v>
          </cell>
        </row>
        <row r="232">
          <cell r="D232" t="str">
            <v>m3</v>
          </cell>
          <cell r="E232">
            <v>10170</v>
          </cell>
        </row>
        <row r="233">
          <cell r="D233" t="str">
            <v>m3</v>
          </cell>
          <cell r="E233">
            <v>16463</v>
          </cell>
        </row>
        <row r="235">
          <cell r="D235" t="str">
            <v>m3</v>
          </cell>
          <cell r="E235">
            <v>4266</v>
          </cell>
        </row>
        <row r="236">
          <cell r="D236" t="str">
            <v>m3</v>
          </cell>
          <cell r="E236">
            <v>7231</v>
          </cell>
        </row>
        <row r="237">
          <cell r="D237" t="str">
            <v>m3</v>
          </cell>
          <cell r="E237">
            <v>8179</v>
          </cell>
        </row>
        <row r="238">
          <cell r="D238" t="str">
            <v>m3</v>
          </cell>
          <cell r="E238">
            <v>3679</v>
          </cell>
        </row>
        <row r="239">
          <cell r="D239" t="str">
            <v>m3</v>
          </cell>
          <cell r="E239">
            <v>6070</v>
          </cell>
        </row>
        <row r="240">
          <cell r="D240" t="str">
            <v>m3</v>
          </cell>
          <cell r="E240">
            <v>38496</v>
          </cell>
        </row>
        <row r="245">
          <cell r="D245" t="str">
            <v>lt</v>
          </cell>
          <cell r="E245">
            <v>321272</v>
          </cell>
        </row>
        <row r="246">
          <cell r="D246" t="str">
            <v>lt</v>
          </cell>
          <cell r="E246">
            <v>527769</v>
          </cell>
        </row>
        <row r="248">
          <cell r="E248" t="str">
            <v>MONTO DE ESTA HOJA                  $</v>
          </cell>
        </row>
        <row r="251">
          <cell r="E251" t="str">
            <v>MONTO TOTAL ACUMULADO        $</v>
          </cell>
        </row>
        <row r="256">
          <cell r="E256" t="str">
            <v>FIRMA</v>
          </cell>
        </row>
        <row r="259">
          <cell r="D259" t="str">
            <v>kg</v>
          </cell>
          <cell r="E259">
            <v>3823577</v>
          </cell>
        </row>
        <row r="260">
          <cell r="D260" t="str">
            <v>kg</v>
          </cell>
          <cell r="E260">
            <v>3582888</v>
          </cell>
        </row>
        <row r="261">
          <cell r="D261" t="str">
            <v>kg</v>
          </cell>
          <cell r="E261">
            <v>1103255</v>
          </cell>
        </row>
        <row r="264">
          <cell r="D264" t="str">
            <v>kg</v>
          </cell>
          <cell r="E264">
            <v>74065</v>
          </cell>
        </row>
        <row r="265">
          <cell r="D265" t="str">
            <v>ha</v>
          </cell>
          <cell r="E265">
            <v>30</v>
          </cell>
        </row>
        <row r="269">
          <cell r="D269" t="str">
            <v>m3</v>
          </cell>
          <cell r="E269">
            <v>4163</v>
          </cell>
        </row>
        <row r="270">
          <cell r="D270" t="str">
            <v>m3</v>
          </cell>
          <cell r="E270">
            <v>7057</v>
          </cell>
        </row>
        <row r="271">
          <cell r="D271" t="str">
            <v>m3</v>
          </cell>
          <cell r="E271">
            <v>7982</v>
          </cell>
        </row>
        <row r="272">
          <cell r="D272" t="str">
            <v>m3</v>
          </cell>
          <cell r="E272">
            <v>3550</v>
          </cell>
        </row>
        <row r="273">
          <cell r="D273" t="str">
            <v>m3</v>
          </cell>
          <cell r="E273">
            <v>5923</v>
          </cell>
        </row>
        <row r="277">
          <cell r="D277" t="str">
            <v>m3</v>
          </cell>
          <cell r="E277">
            <v>2096</v>
          </cell>
        </row>
        <row r="278">
          <cell r="D278" t="str">
            <v>m3</v>
          </cell>
          <cell r="E278">
            <v>4697</v>
          </cell>
        </row>
        <row r="279">
          <cell r="D279" t="str">
            <v>m3</v>
          </cell>
          <cell r="E279">
            <v>1733</v>
          </cell>
        </row>
        <row r="283">
          <cell r="D283" t="str">
            <v>m3-km</v>
          </cell>
          <cell r="E283">
            <v>75888</v>
          </cell>
        </row>
        <row r="284">
          <cell r="D284" t="str">
            <v>m3-km</v>
          </cell>
          <cell r="E284">
            <v>175366</v>
          </cell>
        </row>
        <row r="285">
          <cell r="D285" t="str">
            <v>m3-km</v>
          </cell>
          <cell r="E285">
            <v>274806</v>
          </cell>
        </row>
        <row r="286">
          <cell r="D286" t="str">
            <v>m3-km</v>
          </cell>
          <cell r="E286">
            <v>305086</v>
          </cell>
        </row>
        <row r="287">
          <cell r="D287" t="str">
            <v>m3-km</v>
          </cell>
          <cell r="E287">
            <v>101772</v>
          </cell>
        </row>
        <row r="289">
          <cell r="E289" t="str">
            <v>MONTO DE ESTA HOJA                  $</v>
          </cell>
        </row>
        <row r="292">
          <cell r="E292" t="str">
            <v>MONTO TOTAL ACUMULADO        $</v>
          </cell>
        </row>
        <row r="297">
          <cell r="E297" t="str">
            <v>FIRMA</v>
          </cell>
        </row>
        <row r="300">
          <cell r="D300" t="str">
            <v>m3-km</v>
          </cell>
          <cell r="E300">
            <v>27974</v>
          </cell>
        </row>
        <row r="301">
          <cell r="D301" t="str">
            <v>m3-km</v>
          </cell>
          <cell r="E301">
            <v>64645</v>
          </cell>
        </row>
        <row r="302">
          <cell r="D302" t="str">
            <v>m3-km</v>
          </cell>
          <cell r="E302">
            <v>101301</v>
          </cell>
        </row>
        <row r="303">
          <cell r="D303" t="str">
            <v>m3-km</v>
          </cell>
          <cell r="E303">
            <v>110377</v>
          </cell>
        </row>
        <row r="304">
          <cell r="D304" t="str">
            <v>m3-km</v>
          </cell>
          <cell r="E304">
            <v>37516</v>
          </cell>
        </row>
        <row r="307">
          <cell r="D307" t="str">
            <v>m3-km</v>
          </cell>
          <cell r="E307">
            <v>27300</v>
          </cell>
        </row>
        <row r="308">
          <cell r="D308" t="str">
            <v>m3-km</v>
          </cell>
          <cell r="E308">
            <v>63087</v>
          </cell>
        </row>
        <row r="309">
          <cell r="D309" t="str">
            <v>m3-km</v>
          </cell>
          <cell r="E309">
            <v>98860</v>
          </cell>
        </row>
        <row r="310">
          <cell r="D310" t="str">
            <v>m3-km</v>
          </cell>
          <cell r="E310">
            <v>106508</v>
          </cell>
        </row>
        <row r="311">
          <cell r="D311" t="str">
            <v>m3-km</v>
          </cell>
          <cell r="E311">
            <v>36612</v>
          </cell>
        </row>
        <row r="314">
          <cell r="D314" t="str">
            <v>m3-km</v>
          </cell>
          <cell r="E314">
            <v>18752</v>
          </cell>
        </row>
        <row r="315">
          <cell r="D315" t="str">
            <v>m3-km</v>
          </cell>
          <cell r="E315">
            <v>60982</v>
          </cell>
        </row>
        <row r="316">
          <cell r="D316" t="str">
            <v>m3-km</v>
          </cell>
          <cell r="E316">
            <v>10583</v>
          </cell>
        </row>
        <row r="320">
          <cell r="E320" t="str">
            <v xml:space="preserve"> </v>
          </cell>
        </row>
        <row r="321">
          <cell r="E321" t="str">
            <v xml:space="preserve"> </v>
          </cell>
        </row>
        <row r="322">
          <cell r="E322" t="str">
            <v xml:space="preserve"> </v>
          </cell>
        </row>
        <row r="323">
          <cell r="D323" t="str">
            <v>m</v>
          </cell>
          <cell r="E323">
            <v>517.4</v>
          </cell>
        </row>
        <row r="325">
          <cell r="E325" t="str">
            <v xml:space="preserve"> </v>
          </cell>
        </row>
        <row r="328">
          <cell r="D328" t="str">
            <v>m3</v>
          </cell>
          <cell r="E328">
            <v>10967.72</v>
          </cell>
        </row>
        <row r="329">
          <cell r="E329" t="str">
            <v xml:space="preserve"> </v>
          </cell>
        </row>
        <row r="330">
          <cell r="E330" t="str">
            <v>MONTO DE ESTA HOJA                  $</v>
          </cell>
        </row>
        <row r="333">
          <cell r="E333" t="str">
            <v>MONTO TOTAL ACUMULADO        $</v>
          </cell>
        </row>
        <row r="338">
          <cell r="E338" t="str">
            <v>FIRMA</v>
          </cell>
        </row>
        <row r="340">
          <cell r="D340" t="str">
            <v>m3</v>
          </cell>
          <cell r="E340">
            <v>7886.42</v>
          </cell>
        </row>
        <row r="345">
          <cell r="D345" t="str">
            <v>m3</v>
          </cell>
          <cell r="E345">
            <v>555</v>
          </cell>
        </row>
        <row r="349">
          <cell r="D349" t="str">
            <v>m3</v>
          </cell>
          <cell r="E349">
            <v>216</v>
          </cell>
        </row>
        <row r="351">
          <cell r="D351" t="str">
            <v>m3</v>
          </cell>
          <cell r="E351">
            <v>128.12</v>
          </cell>
        </row>
        <row r="352">
          <cell r="D352" t="str">
            <v>m3</v>
          </cell>
          <cell r="E352">
            <v>750.22</v>
          </cell>
        </row>
        <row r="353">
          <cell r="D353" t="str">
            <v>m3</v>
          </cell>
          <cell r="E353">
            <v>128.12</v>
          </cell>
        </row>
        <row r="354">
          <cell r="D354" t="str">
            <v>m3</v>
          </cell>
          <cell r="E354">
            <v>117.2</v>
          </cell>
        </row>
        <row r="355">
          <cell r="D355" t="str">
            <v>m3</v>
          </cell>
          <cell r="E355">
            <v>1968.59</v>
          </cell>
        </row>
        <row r="356">
          <cell r="D356" t="str">
            <v>m3</v>
          </cell>
          <cell r="E356">
            <v>200.5</v>
          </cell>
        </row>
        <row r="357">
          <cell r="D357" t="str">
            <v>m3</v>
          </cell>
          <cell r="E357">
            <v>1856.34</v>
          </cell>
        </row>
        <row r="359">
          <cell r="D359" t="str">
            <v>m3</v>
          </cell>
          <cell r="E359">
            <v>555</v>
          </cell>
        </row>
        <row r="362">
          <cell r="D362" t="str">
            <v>kg</v>
          </cell>
          <cell r="E362">
            <v>493111</v>
          </cell>
        </row>
        <row r="365">
          <cell r="D365" t="str">
            <v>m3</v>
          </cell>
          <cell r="E365">
            <v>400</v>
          </cell>
        </row>
        <row r="371">
          <cell r="E371" t="str">
            <v>MONTO DE ESTA HOJA                  $</v>
          </cell>
        </row>
        <row r="374">
          <cell r="E374" t="str">
            <v>MONTO TOTAL ACUMULADO        $</v>
          </cell>
        </row>
        <row r="379">
          <cell r="E379" t="str">
            <v>FIRMA</v>
          </cell>
        </row>
        <row r="381">
          <cell r="D381" t="str">
            <v>m3</v>
          </cell>
          <cell r="E381">
            <v>100.6</v>
          </cell>
        </row>
        <row r="382">
          <cell r="D382" t="str">
            <v>m3</v>
          </cell>
          <cell r="E382">
            <v>842.29</v>
          </cell>
        </row>
        <row r="383">
          <cell r="D383" t="str">
            <v>m3</v>
          </cell>
          <cell r="E383">
            <v>1123.24</v>
          </cell>
        </row>
        <row r="386">
          <cell r="D386" t="str">
            <v>kg</v>
          </cell>
          <cell r="E386">
            <v>18406.54</v>
          </cell>
        </row>
        <row r="387">
          <cell r="D387" t="str">
            <v>m2</v>
          </cell>
          <cell r="E387">
            <v>154.93</v>
          </cell>
        </row>
        <row r="388">
          <cell r="D388" t="str">
            <v>m2</v>
          </cell>
          <cell r="E388">
            <v>219.44</v>
          </cell>
        </row>
        <row r="389">
          <cell r="D389" t="str">
            <v>dm2</v>
          </cell>
          <cell r="E389">
            <v>610.91999999999996</v>
          </cell>
        </row>
        <row r="391">
          <cell r="D391" t="str">
            <v>m3</v>
          </cell>
          <cell r="E391">
            <v>2052.8000000000002</v>
          </cell>
        </row>
        <row r="392">
          <cell r="D392" t="str">
            <v>m3</v>
          </cell>
          <cell r="E392">
            <v>252.5</v>
          </cell>
        </row>
        <row r="394">
          <cell r="D394" t="str">
            <v>m3</v>
          </cell>
          <cell r="E394">
            <v>191.7</v>
          </cell>
        </row>
        <row r="395">
          <cell r="D395" t="str">
            <v>dm3</v>
          </cell>
          <cell r="E395">
            <v>1823.1</v>
          </cell>
        </row>
        <row r="398">
          <cell r="D398" t="str">
            <v>pza</v>
          </cell>
          <cell r="E398">
            <v>420</v>
          </cell>
        </row>
        <row r="401">
          <cell r="D401" t="str">
            <v>kg</v>
          </cell>
          <cell r="E401">
            <v>480436.7</v>
          </cell>
        </row>
        <row r="404">
          <cell r="D404" t="str">
            <v>kg</v>
          </cell>
          <cell r="E404">
            <v>153610</v>
          </cell>
        </row>
        <row r="407">
          <cell r="D407" t="str">
            <v>kg</v>
          </cell>
          <cell r="E407">
            <v>6036.8</v>
          </cell>
        </row>
        <row r="409">
          <cell r="D409" t="str">
            <v>kg</v>
          </cell>
          <cell r="E409">
            <v>1144</v>
          </cell>
        </row>
        <row r="412">
          <cell r="E412" t="str">
            <v>MONTO DE ESTA HOJA                  $</v>
          </cell>
        </row>
        <row r="415">
          <cell r="E415" t="str">
            <v>MONTO TOTAL ACUMULADO        $</v>
          </cell>
        </row>
        <row r="420">
          <cell r="E420" t="str">
            <v>FIRMA</v>
          </cell>
        </row>
        <row r="422">
          <cell r="D422" t="str">
            <v>m</v>
          </cell>
          <cell r="E422">
            <v>1266.04</v>
          </cell>
        </row>
        <row r="424">
          <cell r="D424" t="str">
            <v>m</v>
          </cell>
          <cell r="E424">
            <v>110.2</v>
          </cell>
        </row>
        <row r="428">
          <cell r="D428" t="str">
            <v>m3</v>
          </cell>
          <cell r="E428">
            <v>213.7</v>
          </cell>
        </row>
        <row r="434">
          <cell r="D434" t="str">
            <v>m3</v>
          </cell>
          <cell r="E434">
            <v>9427.5</v>
          </cell>
        </row>
        <row r="439">
          <cell r="D439" t="str">
            <v>m3</v>
          </cell>
          <cell r="E439">
            <v>103909.7</v>
          </cell>
        </row>
        <row r="444">
          <cell r="D444" t="str">
            <v>m3</v>
          </cell>
          <cell r="E444">
            <v>2925.6</v>
          </cell>
        </row>
        <row r="445">
          <cell r="D445" t="str">
            <v>m3</v>
          </cell>
          <cell r="E445">
            <v>118.8</v>
          </cell>
        </row>
        <row r="448">
          <cell r="D448" t="str">
            <v>kg</v>
          </cell>
          <cell r="E448">
            <v>20344.400000000001</v>
          </cell>
        </row>
        <row r="449">
          <cell r="D449" t="str">
            <v>kg</v>
          </cell>
          <cell r="E449">
            <v>10125</v>
          </cell>
        </row>
        <row r="451">
          <cell r="E451" t="str">
            <v xml:space="preserve"> </v>
          </cell>
        </row>
        <row r="452">
          <cell r="E452" t="str">
            <v xml:space="preserve"> </v>
          </cell>
        </row>
        <row r="453">
          <cell r="E453" t="str">
            <v>MONTO DE ESTA HOJA                  $</v>
          </cell>
        </row>
        <row r="456">
          <cell r="E456" t="str">
            <v>MONTO TOTAL ACUMULADO        $</v>
          </cell>
        </row>
        <row r="461">
          <cell r="E461" t="str">
            <v>FIRMA</v>
          </cell>
        </row>
        <row r="463">
          <cell r="E463" t="str">
            <v xml:space="preserve"> </v>
          </cell>
        </row>
        <row r="464">
          <cell r="D464" t="str">
            <v>m3</v>
          </cell>
          <cell r="E464">
            <v>59</v>
          </cell>
        </row>
        <row r="467">
          <cell r="D467" t="str">
            <v>m</v>
          </cell>
          <cell r="E467">
            <v>1982.1</v>
          </cell>
        </row>
        <row r="470">
          <cell r="D470" t="str">
            <v>m3</v>
          </cell>
          <cell r="E470">
            <v>2250.4</v>
          </cell>
        </row>
        <row r="472">
          <cell r="D472" t="str">
            <v>m3</v>
          </cell>
          <cell r="E472">
            <v>1595.35</v>
          </cell>
        </row>
        <row r="478">
          <cell r="D478" t="str">
            <v>lt</v>
          </cell>
          <cell r="E478">
            <v>4601.8</v>
          </cell>
        </row>
        <row r="482">
          <cell r="D482" t="str">
            <v>m3</v>
          </cell>
          <cell r="E482">
            <v>197.3</v>
          </cell>
        </row>
        <row r="487">
          <cell r="D487" t="str">
            <v>m</v>
          </cell>
          <cell r="E487">
            <v>206</v>
          </cell>
        </row>
        <row r="489">
          <cell r="D489" t="str">
            <v>m</v>
          </cell>
          <cell r="E489">
            <v>11200</v>
          </cell>
        </row>
        <row r="490">
          <cell r="D490" t="str">
            <v>m</v>
          </cell>
          <cell r="E490">
            <v>4100</v>
          </cell>
        </row>
        <row r="492">
          <cell r="D492" t="str">
            <v>m</v>
          </cell>
          <cell r="E492">
            <v>4200</v>
          </cell>
        </row>
        <row r="493">
          <cell r="D493" t="str">
            <v>m</v>
          </cell>
          <cell r="E493">
            <v>1150</v>
          </cell>
        </row>
        <row r="494">
          <cell r="E494" t="str">
            <v>MONTO DE ESTA HOJA                  $</v>
          </cell>
        </row>
        <row r="497">
          <cell r="E497" t="str">
            <v>MONTO TOTAL ACUMULADO        $</v>
          </cell>
        </row>
        <row r="502">
          <cell r="E502" t="str">
            <v>FIRMA</v>
          </cell>
        </row>
        <row r="504">
          <cell r="D504" t="str">
            <v>m</v>
          </cell>
          <cell r="E504">
            <v>300</v>
          </cell>
        </row>
        <row r="506">
          <cell r="D506" t="str">
            <v>m</v>
          </cell>
          <cell r="E506">
            <v>140</v>
          </cell>
        </row>
        <row r="508">
          <cell r="D508" t="str">
            <v>m</v>
          </cell>
          <cell r="E508">
            <v>968.4</v>
          </cell>
        </row>
        <row r="509">
          <cell r="D509" t="str">
            <v>m</v>
          </cell>
          <cell r="E509">
            <v>2300</v>
          </cell>
        </row>
        <row r="510">
          <cell r="D510" t="str">
            <v>m</v>
          </cell>
          <cell r="E510">
            <v>33000</v>
          </cell>
        </row>
        <row r="512">
          <cell r="D512" t="str">
            <v>m</v>
          </cell>
          <cell r="E512">
            <v>10380</v>
          </cell>
        </row>
        <row r="514">
          <cell r="D514" t="str">
            <v>m</v>
          </cell>
          <cell r="E514">
            <v>294</v>
          </cell>
        </row>
        <row r="516">
          <cell r="D516" t="str">
            <v>m</v>
          </cell>
          <cell r="E516">
            <v>950</v>
          </cell>
        </row>
        <row r="519">
          <cell r="D519" t="str">
            <v>pza</v>
          </cell>
          <cell r="E519">
            <v>2</v>
          </cell>
        </row>
        <row r="520">
          <cell r="D520" t="str">
            <v>pza</v>
          </cell>
          <cell r="E520">
            <v>2</v>
          </cell>
        </row>
        <row r="521">
          <cell r="D521" t="str">
            <v>pza</v>
          </cell>
          <cell r="E521">
            <v>3</v>
          </cell>
        </row>
        <row r="522">
          <cell r="D522" t="str">
            <v>pza</v>
          </cell>
          <cell r="E522">
            <v>4</v>
          </cell>
        </row>
        <row r="524">
          <cell r="D524" t="str">
            <v>pza</v>
          </cell>
          <cell r="E524">
            <v>7</v>
          </cell>
        </row>
        <row r="526">
          <cell r="D526" t="str">
            <v>pza</v>
          </cell>
          <cell r="E526">
            <v>4</v>
          </cell>
        </row>
        <row r="527">
          <cell r="D527" t="str">
            <v>pza</v>
          </cell>
          <cell r="E527">
            <v>8</v>
          </cell>
        </row>
        <row r="528">
          <cell r="D528" t="str">
            <v>pza</v>
          </cell>
          <cell r="E528">
            <v>16</v>
          </cell>
        </row>
        <row r="529">
          <cell r="D529" t="str">
            <v>pza</v>
          </cell>
          <cell r="E529">
            <v>3</v>
          </cell>
        </row>
        <row r="530">
          <cell r="D530" t="str">
            <v>pza</v>
          </cell>
          <cell r="E530">
            <v>4</v>
          </cell>
        </row>
        <row r="531">
          <cell r="D531" t="str">
            <v>pza</v>
          </cell>
          <cell r="E531">
            <v>4</v>
          </cell>
        </row>
        <row r="532">
          <cell r="D532" t="str">
            <v>pza</v>
          </cell>
          <cell r="E532">
            <v>2</v>
          </cell>
        </row>
        <row r="533">
          <cell r="D533" t="str">
            <v>pza</v>
          </cell>
          <cell r="E533">
            <v>1</v>
          </cell>
        </row>
        <row r="534">
          <cell r="D534" t="str">
            <v>pza</v>
          </cell>
          <cell r="E534">
            <v>2</v>
          </cell>
        </row>
        <row r="535">
          <cell r="E535" t="str">
            <v>MONTO DE ESTA HOJA                  $</v>
          </cell>
        </row>
        <row r="538">
          <cell r="E538" t="str">
            <v>MONTO TOTAL ACUMULADO        $</v>
          </cell>
        </row>
        <row r="543">
          <cell r="E543" t="str">
            <v>FIRMA</v>
          </cell>
        </row>
        <row r="546">
          <cell r="D546" t="str">
            <v>pza</v>
          </cell>
          <cell r="E546">
            <v>3</v>
          </cell>
        </row>
        <row r="548">
          <cell r="D548" t="str">
            <v>pza</v>
          </cell>
          <cell r="E548">
            <v>4</v>
          </cell>
        </row>
        <row r="549">
          <cell r="D549" t="str">
            <v>pza</v>
          </cell>
          <cell r="E549">
            <v>1</v>
          </cell>
        </row>
        <row r="550">
          <cell r="D550" t="str">
            <v>pza</v>
          </cell>
          <cell r="E550">
            <v>8</v>
          </cell>
        </row>
        <row r="552">
          <cell r="D552" t="str">
            <v>pza</v>
          </cell>
          <cell r="E552">
            <v>16</v>
          </cell>
        </row>
        <row r="553">
          <cell r="D553" t="str">
            <v>pza</v>
          </cell>
          <cell r="E553">
            <v>7</v>
          </cell>
        </row>
        <row r="554">
          <cell r="D554" t="str">
            <v>pza</v>
          </cell>
          <cell r="E554">
            <v>2</v>
          </cell>
        </row>
        <row r="556">
          <cell r="D556" t="str">
            <v>pza</v>
          </cell>
          <cell r="E556">
            <v>4</v>
          </cell>
        </row>
        <row r="558">
          <cell r="D558" t="str">
            <v>pza</v>
          </cell>
          <cell r="E558">
            <v>14</v>
          </cell>
        </row>
        <row r="559">
          <cell r="D559" t="str">
            <v>pza</v>
          </cell>
          <cell r="E559">
            <v>2</v>
          </cell>
        </row>
        <row r="560">
          <cell r="D560" t="str">
            <v>pza</v>
          </cell>
          <cell r="E560">
            <v>2</v>
          </cell>
        </row>
        <row r="561">
          <cell r="D561" t="str">
            <v>pza</v>
          </cell>
          <cell r="E561">
            <v>7</v>
          </cell>
        </row>
        <row r="562">
          <cell r="D562" t="str">
            <v>pza</v>
          </cell>
          <cell r="E562">
            <v>31</v>
          </cell>
        </row>
        <row r="564">
          <cell r="D564" t="str">
            <v>pza</v>
          </cell>
          <cell r="E564">
            <v>8</v>
          </cell>
        </row>
        <row r="565">
          <cell r="D565" t="str">
            <v>pza</v>
          </cell>
          <cell r="E565">
            <v>1</v>
          </cell>
        </row>
        <row r="566">
          <cell r="D566" t="str">
            <v>pza</v>
          </cell>
          <cell r="E566">
            <v>3</v>
          </cell>
        </row>
        <row r="567">
          <cell r="D567" t="str">
            <v>pza</v>
          </cell>
          <cell r="E567">
            <v>4</v>
          </cell>
        </row>
        <row r="568">
          <cell r="D568" t="str">
            <v>pza</v>
          </cell>
          <cell r="E568">
            <v>3</v>
          </cell>
        </row>
        <row r="570">
          <cell r="D570" t="str">
            <v>pza</v>
          </cell>
          <cell r="E570">
            <v>4</v>
          </cell>
        </row>
        <row r="571">
          <cell r="D571" t="str">
            <v>pza</v>
          </cell>
          <cell r="E571">
            <v>7</v>
          </cell>
        </row>
        <row r="572">
          <cell r="D572" t="str">
            <v>pza</v>
          </cell>
          <cell r="E572">
            <v>3</v>
          </cell>
        </row>
        <row r="573">
          <cell r="D573" t="str">
            <v>pza</v>
          </cell>
          <cell r="E573">
            <v>2</v>
          </cell>
        </row>
        <row r="574">
          <cell r="D574" t="str">
            <v>pza</v>
          </cell>
          <cell r="E574">
            <v>3</v>
          </cell>
        </row>
        <row r="575">
          <cell r="D575" t="str">
            <v>pza</v>
          </cell>
          <cell r="E575">
            <v>3</v>
          </cell>
        </row>
        <row r="576">
          <cell r="E576" t="str">
            <v>MONTO DE ESTA HOJA                  $</v>
          </cell>
        </row>
        <row r="579">
          <cell r="E579" t="str">
            <v>MONTO TOTAL ACUMULADO        $</v>
          </cell>
        </row>
        <row r="584">
          <cell r="E584" t="str">
            <v>FIRMA</v>
          </cell>
        </row>
        <row r="587">
          <cell r="D587" t="str">
            <v>pza</v>
          </cell>
          <cell r="E587">
            <v>2</v>
          </cell>
        </row>
        <row r="588">
          <cell r="D588" t="str">
            <v>pza</v>
          </cell>
          <cell r="E588">
            <v>2</v>
          </cell>
        </row>
        <row r="589">
          <cell r="D589" t="str">
            <v>pza</v>
          </cell>
          <cell r="E589">
            <v>1</v>
          </cell>
        </row>
        <row r="591">
          <cell r="D591" t="str">
            <v>pza</v>
          </cell>
          <cell r="E591">
            <v>6</v>
          </cell>
        </row>
        <row r="592">
          <cell r="D592" t="str">
            <v>pza</v>
          </cell>
          <cell r="E592">
            <v>10</v>
          </cell>
        </row>
        <row r="595">
          <cell r="D595" t="str">
            <v>pza</v>
          </cell>
          <cell r="E595">
            <v>1</v>
          </cell>
        </row>
        <row r="596">
          <cell r="D596" t="str">
            <v>pza</v>
          </cell>
          <cell r="E596">
            <v>2</v>
          </cell>
        </row>
        <row r="597">
          <cell r="D597" t="str">
            <v>pza</v>
          </cell>
          <cell r="E597">
            <v>2</v>
          </cell>
        </row>
        <row r="598">
          <cell r="D598" t="str">
            <v>pza</v>
          </cell>
          <cell r="E598">
            <v>2</v>
          </cell>
        </row>
        <row r="600">
          <cell r="D600" t="str">
            <v>m</v>
          </cell>
          <cell r="E600">
            <v>13000</v>
          </cell>
        </row>
        <row r="601">
          <cell r="D601" t="str">
            <v>pza</v>
          </cell>
          <cell r="E601">
            <v>7</v>
          </cell>
        </row>
        <row r="604">
          <cell r="D604" t="str">
            <v>pza</v>
          </cell>
          <cell r="E604">
            <v>1256</v>
          </cell>
        </row>
        <row r="605">
          <cell r="D605" t="str">
            <v xml:space="preserve"> </v>
          </cell>
          <cell r="E605" t="str">
            <v xml:space="preserve"> </v>
          </cell>
        </row>
        <row r="606">
          <cell r="D606" t="str">
            <v>pza</v>
          </cell>
          <cell r="E606">
            <v>2330</v>
          </cell>
        </row>
        <row r="610">
          <cell r="D610" t="str">
            <v>pza</v>
          </cell>
          <cell r="E610">
            <v>820</v>
          </cell>
        </row>
        <row r="612">
          <cell r="D612" t="str">
            <v>pza</v>
          </cell>
          <cell r="E612">
            <v>30</v>
          </cell>
        </row>
        <row r="614">
          <cell r="D614" t="str">
            <v>pza</v>
          </cell>
          <cell r="E614">
            <v>420</v>
          </cell>
        </row>
        <row r="616">
          <cell r="D616" t="str">
            <v>pza</v>
          </cell>
          <cell r="E616">
            <v>720</v>
          </cell>
        </row>
        <row r="617">
          <cell r="E617" t="str">
            <v>MONTO DE ESTA HOJA                  $</v>
          </cell>
        </row>
        <row r="620">
          <cell r="E620" t="str">
            <v>MONTO TOTAL ACUMULADO        $</v>
          </cell>
        </row>
        <row r="625">
          <cell r="E625" t="str">
            <v>FIRMA</v>
          </cell>
        </row>
        <row r="628">
          <cell r="D628" t="str">
            <v>pza</v>
          </cell>
          <cell r="E628">
            <v>2200</v>
          </cell>
        </row>
        <row r="630">
          <cell r="D630" t="str">
            <v>pza</v>
          </cell>
          <cell r="E630">
            <v>1046</v>
          </cell>
        </row>
        <row r="632">
          <cell r="D632" t="str">
            <v>pza</v>
          </cell>
          <cell r="E632">
            <v>46</v>
          </cell>
        </row>
        <row r="633">
          <cell r="D633" t="str">
            <v>pza</v>
          </cell>
          <cell r="E633">
            <v>95</v>
          </cell>
        </row>
      </sheetData>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17"/>
      <sheetName val="DATOS"/>
      <sheetName val="Forma E-7"/>
      <sheetName val="Rel Estim"/>
      <sheetName val="Forma 1 (2)"/>
      <sheetName val="Est. Total"/>
      <sheetName val="Forma 1"/>
      <sheetName val="Forma 2"/>
      <sheetName val="Forma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JA CALIFORNIA"/>
      <sheetName val="Balance"/>
      <sheetName val="Ingreso y Egresos"/>
      <sheetName val="2008&amp;2009"/>
      <sheetName val="Analisis Historico"/>
      <sheetName val="Deuda Publica"/>
      <sheetName val="Participaciones"/>
    </sheetNames>
    <sheetDataSet>
      <sheetData sheetId="0" refreshError="1"/>
      <sheetData sheetId="1" refreshError="1"/>
      <sheetData sheetId="2">
        <row r="8">
          <cell r="A8" t="str">
            <v>IPP</v>
          </cell>
        </row>
        <row r="9">
          <cell r="A9" t="str">
            <v>IAI</v>
          </cell>
        </row>
        <row r="10">
          <cell r="A10" t="str">
            <v>IIP</v>
          </cell>
        </row>
        <row r="11">
          <cell r="A11" t="str">
            <v>IIP</v>
          </cell>
        </row>
        <row r="12">
          <cell r="A12" t="str">
            <v>IIP</v>
          </cell>
        </row>
        <row r="13">
          <cell r="A13" t="str">
            <v>IIP</v>
          </cell>
        </row>
        <row r="14">
          <cell r="A14" t="str">
            <v>IIP</v>
          </cell>
        </row>
        <row r="15">
          <cell r="A15" t="str">
            <v>IIP</v>
          </cell>
        </row>
        <row r="16">
          <cell r="A16" t="str">
            <v>IAI</v>
          </cell>
        </row>
        <row r="20">
          <cell r="A20" t="str">
            <v>DER</v>
          </cell>
        </row>
        <row r="21">
          <cell r="A21" t="str">
            <v>DER</v>
          </cell>
        </row>
        <row r="22">
          <cell r="A22" t="str">
            <v>DER</v>
          </cell>
        </row>
        <row r="23">
          <cell r="A23" t="str">
            <v>DER</v>
          </cell>
        </row>
        <row r="24">
          <cell r="A24" t="str">
            <v>DER</v>
          </cell>
        </row>
        <row r="25">
          <cell r="A25" t="str">
            <v>DER</v>
          </cell>
        </row>
        <row r="26">
          <cell r="A26" t="str">
            <v>DER</v>
          </cell>
        </row>
        <row r="27">
          <cell r="A27" t="str">
            <v>DER</v>
          </cell>
        </row>
        <row r="28">
          <cell r="A28" t="str">
            <v>DER</v>
          </cell>
        </row>
        <row r="29">
          <cell r="A29" t="str">
            <v>DER</v>
          </cell>
        </row>
        <row r="30">
          <cell r="A30" t="str">
            <v>DER</v>
          </cell>
        </row>
        <row r="31">
          <cell r="A31" t="str">
            <v>DER</v>
          </cell>
        </row>
        <row r="32">
          <cell r="A32" t="str">
            <v>DER</v>
          </cell>
        </row>
        <row r="33">
          <cell r="A33" t="str">
            <v>DER</v>
          </cell>
        </row>
        <row r="34">
          <cell r="A34" t="str">
            <v>DER</v>
          </cell>
        </row>
        <row r="35">
          <cell r="A35" t="str">
            <v>DER</v>
          </cell>
        </row>
        <row r="36">
          <cell r="A36" t="str">
            <v>DER</v>
          </cell>
        </row>
        <row r="37">
          <cell r="A37" t="str">
            <v>DER</v>
          </cell>
        </row>
        <row r="38">
          <cell r="A38" t="str">
            <v>DER</v>
          </cell>
        </row>
        <row r="39">
          <cell r="A39" t="str">
            <v>DER</v>
          </cell>
        </row>
        <row r="40">
          <cell r="A40" t="str">
            <v>DER</v>
          </cell>
        </row>
        <row r="41">
          <cell r="A41" t="str">
            <v>DER</v>
          </cell>
        </row>
        <row r="42">
          <cell r="A42" t="str">
            <v>DER</v>
          </cell>
        </row>
        <row r="43">
          <cell r="A43" t="str">
            <v>DER</v>
          </cell>
        </row>
        <row r="44">
          <cell r="A44" t="str">
            <v>DER</v>
          </cell>
        </row>
        <row r="45">
          <cell r="A45" t="str">
            <v>DER</v>
          </cell>
        </row>
        <row r="46">
          <cell r="A46" t="str">
            <v>DER</v>
          </cell>
        </row>
        <row r="47">
          <cell r="A47" t="str">
            <v>DER</v>
          </cell>
        </row>
        <row r="48">
          <cell r="A48" t="str">
            <v>DER</v>
          </cell>
        </row>
        <row r="49">
          <cell r="A49" t="str">
            <v>DER</v>
          </cell>
        </row>
        <row r="53">
          <cell r="A53" t="str">
            <v>PRO</v>
          </cell>
        </row>
        <row r="54">
          <cell r="A54" t="str">
            <v>PRO</v>
          </cell>
        </row>
        <row r="55">
          <cell r="A55" t="str">
            <v>PRO</v>
          </cell>
        </row>
        <row r="56">
          <cell r="A56" t="str">
            <v>PRO</v>
          </cell>
        </row>
        <row r="57">
          <cell r="A57" t="str">
            <v>PRO</v>
          </cell>
        </row>
        <row r="58">
          <cell r="A58" t="str">
            <v>PRO</v>
          </cell>
        </row>
        <row r="62">
          <cell r="A62" t="str">
            <v>AP</v>
          </cell>
        </row>
        <row r="63">
          <cell r="A63" t="str">
            <v>AP</v>
          </cell>
        </row>
        <row r="64">
          <cell r="A64" t="str">
            <v>AP</v>
          </cell>
        </row>
        <row r="65">
          <cell r="A65" t="str">
            <v>AP</v>
          </cell>
        </row>
        <row r="66">
          <cell r="A66" t="str">
            <v>AP</v>
          </cell>
        </row>
        <row r="67">
          <cell r="A67" t="str">
            <v>AP</v>
          </cell>
        </row>
        <row r="68">
          <cell r="A68" t="str">
            <v>AP</v>
          </cell>
        </row>
        <row r="69">
          <cell r="A69" t="str">
            <v>AP</v>
          </cell>
        </row>
        <row r="70">
          <cell r="A70" t="str">
            <v>AP</v>
          </cell>
        </row>
        <row r="71">
          <cell r="A71" t="str">
            <v>AP</v>
          </cell>
        </row>
        <row r="72">
          <cell r="A72" t="str">
            <v>AP</v>
          </cell>
        </row>
        <row r="73">
          <cell r="A73" t="str">
            <v>AP</v>
          </cell>
        </row>
        <row r="77">
          <cell r="A77" t="str">
            <v>PF</v>
          </cell>
        </row>
        <row r="78">
          <cell r="A78" t="str">
            <v>PE</v>
          </cell>
        </row>
        <row r="79">
          <cell r="A79" t="str">
            <v>AFISM</v>
          </cell>
        </row>
        <row r="80">
          <cell r="A80" t="str">
            <v>AFORTMUN</v>
          </cell>
        </row>
        <row r="81">
          <cell r="A81" t="str">
            <v>PFFM</v>
          </cell>
        </row>
        <row r="82">
          <cell r="A82" t="str">
            <v>PO</v>
          </cell>
        </row>
        <row r="83">
          <cell r="A83" t="str">
            <v>OAF</v>
          </cell>
        </row>
        <row r="87">
          <cell r="A87" t="str">
            <v>OIF</v>
          </cell>
        </row>
        <row r="88">
          <cell r="A88" t="str">
            <v>OIF</v>
          </cell>
        </row>
        <row r="89">
          <cell r="A89" t="str">
            <v>OIF</v>
          </cell>
        </row>
        <row r="91">
          <cell r="A91" t="str">
            <v>FSD</v>
          </cell>
        </row>
        <row r="97">
          <cell r="A97" t="str">
            <v>DII</v>
          </cell>
        </row>
        <row r="107">
          <cell r="A107" t="str">
            <v>SP</v>
          </cell>
        </row>
        <row r="113">
          <cell r="A113" t="str">
            <v>INT</v>
          </cell>
        </row>
        <row r="114">
          <cell r="A114" t="str">
            <v>ADP</v>
          </cell>
        </row>
        <row r="119">
          <cell r="A119" t="str">
            <v>OO</v>
          </cell>
        </row>
        <row r="120">
          <cell r="A120" t="str">
            <v>OPS</v>
          </cell>
        </row>
        <row r="125">
          <cell r="A125" t="str">
            <v>OO</v>
          </cell>
        </row>
        <row r="127">
          <cell r="A127" t="str">
            <v>OO</v>
          </cell>
        </row>
        <row r="128">
          <cell r="A128" t="str">
            <v>OO</v>
          </cell>
        </row>
        <row r="129">
          <cell r="A129" t="str">
            <v>OO</v>
          </cell>
        </row>
        <row r="130">
          <cell r="A130" t="str">
            <v>OO</v>
          </cell>
        </row>
        <row r="131">
          <cell r="A131" t="str">
            <v>OO</v>
          </cell>
        </row>
        <row r="132">
          <cell r="A132" t="str">
            <v>OO</v>
          </cell>
        </row>
        <row r="133">
          <cell r="A133" t="str">
            <v>OO</v>
          </cell>
        </row>
        <row r="134">
          <cell r="A134" t="str">
            <v>OO</v>
          </cell>
        </row>
        <row r="135">
          <cell r="A135" t="str">
            <v>OO</v>
          </cell>
        </row>
        <row r="136">
          <cell r="A136" t="str">
            <v>OO</v>
          </cell>
        </row>
        <row r="137">
          <cell r="A137" t="str">
            <v>OO</v>
          </cell>
        </row>
        <row r="138">
          <cell r="A138" t="str">
            <v>OO</v>
          </cell>
        </row>
        <row r="139">
          <cell r="A139" t="str">
            <v>OO</v>
          </cell>
        </row>
        <row r="140">
          <cell r="A140" t="str">
            <v>OO</v>
          </cell>
        </row>
        <row r="141">
          <cell r="A141" t="str">
            <v>OO</v>
          </cell>
        </row>
        <row r="142">
          <cell r="A142" t="str">
            <v>OO</v>
          </cell>
        </row>
        <row r="143">
          <cell r="A143" t="str">
            <v>OO</v>
          </cell>
        </row>
        <row r="144">
          <cell r="A144" t="str">
            <v>OO</v>
          </cell>
        </row>
        <row r="145">
          <cell r="A145" t="str">
            <v>OO</v>
          </cell>
        </row>
        <row r="146">
          <cell r="A146" t="str">
            <v>OO</v>
          </cell>
        </row>
        <row r="147">
          <cell r="A147" t="str">
            <v>OO</v>
          </cell>
        </row>
        <row r="148">
          <cell r="A148" t="str">
            <v>OO</v>
          </cell>
        </row>
        <row r="151">
          <cell r="A151" t="str">
            <v>OPS</v>
          </cell>
        </row>
        <row r="152">
          <cell r="A152" t="str">
            <v>OPS</v>
          </cell>
        </row>
        <row r="153">
          <cell r="A153" t="str">
            <v>OPS</v>
          </cell>
        </row>
        <row r="154">
          <cell r="A154" t="str">
            <v>OPS</v>
          </cell>
        </row>
        <row r="155">
          <cell r="A155" t="str">
            <v>OPS</v>
          </cell>
        </row>
        <row r="156">
          <cell r="A156" t="str">
            <v>OPS</v>
          </cell>
        </row>
        <row r="159">
          <cell r="A159" t="str">
            <v>OO</v>
          </cell>
        </row>
        <row r="160">
          <cell r="A160" t="str">
            <v>TNE</v>
          </cell>
        </row>
        <row r="161">
          <cell r="A161" t="str">
            <v>TNE</v>
          </cell>
        </row>
        <row r="162">
          <cell r="A162" t="str">
            <v>TNE</v>
          </cell>
        </row>
        <row r="163">
          <cell r="A163" t="str">
            <v>TNE</v>
          </cell>
        </row>
        <row r="164">
          <cell r="A164" t="str">
            <v>TNE</v>
          </cell>
        </row>
        <row r="165">
          <cell r="A165" t="str">
            <v>TNE</v>
          </cell>
        </row>
        <row r="167">
          <cell r="A167" t="str">
            <v>TNE</v>
          </cell>
        </row>
        <row r="168">
          <cell r="A168" t="str">
            <v>TNE</v>
          </cell>
        </row>
        <row r="169">
          <cell r="A169" t="str">
            <v>TNE</v>
          </cell>
        </row>
        <row r="170">
          <cell r="A170" t="str">
            <v>TNE</v>
          </cell>
        </row>
        <row r="171">
          <cell r="A171" t="str">
            <v>TNE</v>
          </cell>
        </row>
        <row r="172">
          <cell r="A172" t="str">
            <v>TNE</v>
          </cell>
        </row>
        <row r="175">
          <cell r="A175" t="str">
            <v>OO</v>
          </cell>
        </row>
        <row r="176">
          <cell r="A176" t="str">
            <v>OO</v>
          </cell>
        </row>
        <row r="177">
          <cell r="A177" t="str">
            <v>OO</v>
          </cell>
        </row>
        <row r="178">
          <cell r="A178" t="str">
            <v>OO</v>
          </cell>
        </row>
        <row r="179">
          <cell r="A179" t="str">
            <v>OO</v>
          </cell>
        </row>
        <row r="180">
          <cell r="A180" t="str">
            <v>OO</v>
          </cell>
        </row>
        <row r="183">
          <cell r="A183" t="str">
            <v>OO</v>
          </cell>
        </row>
        <row r="184">
          <cell r="A184" t="str">
            <v>OO</v>
          </cell>
        </row>
        <row r="185">
          <cell r="A185" t="str">
            <v>OO</v>
          </cell>
        </row>
        <row r="186">
          <cell r="A186" t="str">
            <v>OO</v>
          </cell>
        </row>
        <row r="187">
          <cell r="A187" t="str">
            <v>OO</v>
          </cell>
        </row>
        <row r="188">
          <cell r="A188" t="str">
            <v>OO</v>
          </cell>
        </row>
        <row r="289">
          <cell r="A289" t="str">
            <v>OPE</v>
          </cell>
        </row>
        <row r="294">
          <cell r="A294" t="str">
            <v>OPE</v>
          </cell>
        </row>
        <row r="295">
          <cell r="A295" t="str">
            <v>OPE</v>
          </cell>
        </row>
      </sheetData>
      <sheetData sheetId="3">
        <row r="4">
          <cell r="F4" t="str">
            <v>Sep 2008</v>
          </cell>
        </row>
      </sheetData>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Ingreso y Egresos"/>
      <sheetName val="Current Debt"/>
      <sheetName val="Fondo Gral"/>
      <sheetName val="Credit Structure"/>
      <sheetName val="Conclusiones"/>
      <sheetName val="Rest Project Credit"/>
      <sheetName val="Anexo C Eng"/>
      <sheetName val="Anexo C Span"/>
      <sheetName val="Anexo D Ingles"/>
      <sheetName val="Anexo D Esp"/>
    </sheetNames>
    <sheetDataSet>
      <sheetData sheetId="0">
        <row r="124">
          <cell r="C124">
            <v>23076923.076923076</v>
          </cell>
        </row>
      </sheetData>
      <sheetData sheetId="1">
        <row r="4">
          <cell r="E4">
            <v>2003</v>
          </cell>
          <cell r="L4">
            <v>2008</v>
          </cell>
          <cell r="M4">
            <v>2009</v>
          </cell>
          <cell r="N4">
            <v>2010</v>
          </cell>
        </row>
        <row r="6">
          <cell r="L6">
            <v>509843401.65000004</v>
          </cell>
          <cell r="M6">
            <v>480248254</v>
          </cell>
          <cell r="N6">
            <v>496343686.21999997</v>
          </cell>
        </row>
        <row r="7">
          <cell r="L7">
            <v>222022383.52000001</v>
          </cell>
          <cell r="M7">
            <v>239992715</v>
          </cell>
          <cell r="N7">
            <v>232014785.88</v>
          </cell>
        </row>
        <row r="8">
          <cell r="L8">
            <v>329205.13</v>
          </cell>
          <cell r="M8">
            <v>1553764</v>
          </cell>
          <cell r="N8">
            <v>1883672.6</v>
          </cell>
        </row>
        <row r="9">
          <cell r="L9">
            <v>193120125.44999999</v>
          </cell>
          <cell r="M9">
            <v>141490928</v>
          </cell>
          <cell r="N9">
            <v>147479361.44</v>
          </cell>
        </row>
        <row r="10">
          <cell r="L10">
            <v>8157.49</v>
          </cell>
          <cell r="M10">
            <v>25920</v>
          </cell>
          <cell r="N10">
            <v>192129.64</v>
          </cell>
        </row>
        <row r="11">
          <cell r="L11">
            <v>42971855.969999999</v>
          </cell>
          <cell r="M11">
            <v>47584794</v>
          </cell>
          <cell r="N11">
            <v>43280959.770000003</v>
          </cell>
        </row>
        <row r="12">
          <cell r="L12">
            <v>20424568.84</v>
          </cell>
          <cell r="M12">
            <v>18419872</v>
          </cell>
          <cell r="N12">
            <v>19721704.719999999</v>
          </cell>
        </row>
        <row r="13">
          <cell r="L13">
            <v>13464027.43</v>
          </cell>
          <cell r="M13">
            <v>12052543</v>
          </cell>
          <cell r="N13">
            <v>12598337.16</v>
          </cell>
        </row>
        <row r="14">
          <cell r="L14">
            <v>55.38</v>
          </cell>
          <cell r="N14">
            <v>0</v>
          </cell>
        </row>
        <row r="15">
          <cell r="L15">
            <v>380433.95</v>
          </cell>
          <cell r="M15">
            <v>137093</v>
          </cell>
          <cell r="N15">
            <v>35733.019999999997</v>
          </cell>
        </row>
        <row r="16">
          <cell r="L16">
            <v>38972012.490000002</v>
          </cell>
          <cell r="M16">
            <v>42369682</v>
          </cell>
          <cell r="N16">
            <v>59723441.990000002</v>
          </cell>
        </row>
        <row r="17">
          <cell r="L17">
            <v>-21849424</v>
          </cell>
          <cell r="M17">
            <v>-23170902</v>
          </cell>
          <cell r="N17">
            <v>-20418300.07</v>
          </cell>
        </row>
        <row r="18">
          <cell r="L18">
            <v>0</v>
          </cell>
          <cell r="M18">
            <v>-208155</v>
          </cell>
          <cell r="N18">
            <v>-168139.93</v>
          </cell>
        </row>
        <row r="20">
          <cell r="N20">
            <v>0</v>
          </cell>
        </row>
        <row r="21">
          <cell r="L21">
            <v>142564830.73999998</v>
          </cell>
          <cell r="M21">
            <v>129942107</v>
          </cell>
          <cell r="N21">
            <v>137372271.71000004</v>
          </cell>
        </row>
        <row r="23">
          <cell r="L23">
            <v>1051.8</v>
          </cell>
          <cell r="M23">
            <v>0</v>
          </cell>
          <cell r="N23">
            <v>0</v>
          </cell>
        </row>
        <row r="24">
          <cell r="L24">
            <v>61023.55</v>
          </cell>
          <cell r="M24">
            <v>172072</v>
          </cell>
          <cell r="N24">
            <v>144224.6</v>
          </cell>
        </row>
        <row r="25">
          <cell r="L25">
            <v>469686.2</v>
          </cell>
          <cell r="M25">
            <v>545450</v>
          </cell>
          <cell r="N25">
            <v>594637.4</v>
          </cell>
        </row>
        <row r="26">
          <cell r="L26">
            <v>0</v>
          </cell>
          <cell r="N26">
            <v>154023.54999999999</v>
          </cell>
        </row>
        <row r="27">
          <cell r="L27">
            <v>0</v>
          </cell>
          <cell r="M27">
            <v>85346</v>
          </cell>
          <cell r="N27">
            <v>0</v>
          </cell>
        </row>
        <row r="28">
          <cell r="L28">
            <v>0</v>
          </cell>
          <cell r="M28">
            <v>11756103</v>
          </cell>
          <cell r="N28">
            <v>15395699.640000001</v>
          </cell>
        </row>
        <row r="29">
          <cell r="L29">
            <v>0</v>
          </cell>
          <cell r="N29">
            <v>0</v>
          </cell>
        </row>
        <row r="30">
          <cell r="L30">
            <v>0</v>
          </cell>
          <cell r="M30">
            <v>2192</v>
          </cell>
          <cell r="N30">
            <v>2298.4</v>
          </cell>
        </row>
        <row r="31">
          <cell r="L31">
            <v>0</v>
          </cell>
          <cell r="N31">
            <v>0</v>
          </cell>
        </row>
        <row r="32">
          <cell r="L32">
            <v>0</v>
          </cell>
          <cell r="M32">
            <v>6006</v>
          </cell>
          <cell r="N32">
            <v>1241.1299999999999</v>
          </cell>
        </row>
        <row r="33">
          <cell r="L33">
            <v>0</v>
          </cell>
          <cell r="M33">
            <v>2630</v>
          </cell>
          <cell r="N33">
            <v>18803.47</v>
          </cell>
        </row>
        <row r="34">
          <cell r="L34">
            <v>1104.3900000000001</v>
          </cell>
          <cell r="M34">
            <v>384</v>
          </cell>
          <cell r="N34">
            <v>344.76</v>
          </cell>
        </row>
        <row r="35">
          <cell r="L35">
            <v>5911.01</v>
          </cell>
          <cell r="M35">
            <v>8545</v>
          </cell>
          <cell r="N35">
            <v>2182.7600000000002</v>
          </cell>
        </row>
        <row r="36">
          <cell r="L36">
            <v>838974.63</v>
          </cell>
          <cell r="M36">
            <v>754580</v>
          </cell>
          <cell r="N36">
            <v>871484.39</v>
          </cell>
        </row>
        <row r="37">
          <cell r="L37">
            <v>841.44</v>
          </cell>
          <cell r="M37">
            <v>1840</v>
          </cell>
          <cell r="N37">
            <v>0</v>
          </cell>
        </row>
        <row r="38">
          <cell r="N38">
            <v>5746</v>
          </cell>
        </row>
        <row r="39">
          <cell r="L39">
            <v>1525.11</v>
          </cell>
          <cell r="M39">
            <v>1370</v>
          </cell>
          <cell r="N39">
            <v>4999.0200000000004</v>
          </cell>
        </row>
        <row r="40">
          <cell r="L40">
            <v>6594.3</v>
          </cell>
          <cell r="M40">
            <v>14767</v>
          </cell>
          <cell r="N40">
            <v>6895.2</v>
          </cell>
        </row>
        <row r="41">
          <cell r="L41">
            <v>24171.200000000001</v>
          </cell>
          <cell r="M41">
            <v>29000</v>
          </cell>
          <cell r="N41">
            <v>37322.400000000001</v>
          </cell>
        </row>
        <row r="42">
          <cell r="L42">
            <v>4126158.81</v>
          </cell>
          <cell r="M42">
            <v>3390257</v>
          </cell>
          <cell r="N42">
            <v>4309729.84</v>
          </cell>
        </row>
        <row r="43">
          <cell r="L43">
            <v>77.64</v>
          </cell>
          <cell r="M43">
            <v>1</v>
          </cell>
          <cell r="N43">
            <v>0</v>
          </cell>
        </row>
        <row r="44">
          <cell r="L44">
            <v>332730.06</v>
          </cell>
          <cell r="M44">
            <v>326361</v>
          </cell>
          <cell r="N44">
            <v>310657.49</v>
          </cell>
        </row>
        <row r="45">
          <cell r="L45">
            <v>69734.34</v>
          </cell>
          <cell r="N45">
            <v>80444</v>
          </cell>
        </row>
        <row r="46">
          <cell r="L46">
            <v>0</v>
          </cell>
          <cell r="M46">
            <v>219</v>
          </cell>
          <cell r="N46">
            <v>4826.6400000000003</v>
          </cell>
        </row>
        <row r="47">
          <cell r="L47">
            <v>157.77000000000001</v>
          </cell>
        </row>
        <row r="48">
          <cell r="L48">
            <v>94662</v>
          </cell>
        </row>
        <row r="49">
          <cell r="L49">
            <v>0</v>
          </cell>
          <cell r="M49">
            <v>0</v>
          </cell>
          <cell r="N49">
            <v>258.57</v>
          </cell>
        </row>
        <row r="50">
          <cell r="L50">
            <v>0</v>
          </cell>
          <cell r="M50">
            <v>4274</v>
          </cell>
        </row>
        <row r="51">
          <cell r="L51">
            <v>2103.6</v>
          </cell>
          <cell r="M51">
            <v>0</v>
          </cell>
        </row>
        <row r="52">
          <cell r="L52">
            <v>0</v>
          </cell>
          <cell r="M52">
            <v>110</v>
          </cell>
        </row>
        <row r="53">
          <cell r="L53">
            <v>646.48</v>
          </cell>
          <cell r="M53">
            <v>362</v>
          </cell>
          <cell r="N53">
            <v>658.65</v>
          </cell>
        </row>
        <row r="54">
          <cell r="N54">
            <v>-257223.9</v>
          </cell>
        </row>
        <row r="55">
          <cell r="N55">
            <v>13790.4</v>
          </cell>
        </row>
        <row r="56">
          <cell r="N56">
            <v>9193.6</v>
          </cell>
        </row>
        <row r="57">
          <cell r="L57">
            <v>14123611.859999999</v>
          </cell>
          <cell r="M57">
            <v>13432534</v>
          </cell>
          <cell r="N57">
            <v>13209875.439999999</v>
          </cell>
        </row>
        <row r="58">
          <cell r="L58">
            <v>3236725.33</v>
          </cell>
          <cell r="M58">
            <v>2536080</v>
          </cell>
          <cell r="N58">
            <v>1568889.44</v>
          </cell>
        </row>
        <row r="59">
          <cell r="L59">
            <v>348649.08</v>
          </cell>
          <cell r="M59">
            <v>0</v>
          </cell>
          <cell r="N59">
            <v>0</v>
          </cell>
        </row>
        <row r="60">
          <cell r="L60">
            <v>243373.83</v>
          </cell>
          <cell r="M60">
            <v>115</v>
          </cell>
          <cell r="N60">
            <v>0</v>
          </cell>
        </row>
        <row r="61">
          <cell r="L61">
            <v>369184.16</v>
          </cell>
          <cell r="N61">
            <v>473248.85</v>
          </cell>
        </row>
        <row r="62">
          <cell r="L62">
            <v>0</v>
          </cell>
          <cell r="M62">
            <v>0</v>
          </cell>
          <cell r="N62">
            <v>0</v>
          </cell>
        </row>
        <row r="63">
          <cell r="L63">
            <v>159623.01999999999</v>
          </cell>
          <cell r="M63">
            <v>38658</v>
          </cell>
          <cell r="N63">
            <v>1884.88</v>
          </cell>
        </row>
        <row r="64">
          <cell r="L64">
            <v>4827121.54</v>
          </cell>
          <cell r="M64">
            <v>6737435</v>
          </cell>
          <cell r="N64">
            <v>5575032.8899999997</v>
          </cell>
        </row>
        <row r="65">
          <cell r="L65">
            <v>23471.040000000001</v>
          </cell>
          <cell r="M65">
            <v>12516</v>
          </cell>
          <cell r="N65">
            <v>3280.14</v>
          </cell>
        </row>
        <row r="66">
          <cell r="L66">
            <v>6067542.8600000003</v>
          </cell>
          <cell r="M66">
            <v>4460082</v>
          </cell>
          <cell r="N66">
            <v>4177771.8</v>
          </cell>
        </row>
        <row r="67">
          <cell r="L67">
            <v>194293.42</v>
          </cell>
          <cell r="M67">
            <v>162646</v>
          </cell>
          <cell r="N67">
            <v>169880.49</v>
          </cell>
        </row>
        <row r="68">
          <cell r="L68">
            <v>1448779.76</v>
          </cell>
          <cell r="M68">
            <v>1576040</v>
          </cell>
          <cell r="N68">
            <v>1369512.15</v>
          </cell>
        </row>
        <row r="69">
          <cell r="L69">
            <v>2602527.6</v>
          </cell>
          <cell r="M69">
            <v>2875866</v>
          </cell>
          <cell r="N69">
            <v>2456203.56</v>
          </cell>
        </row>
        <row r="70">
          <cell r="L70">
            <v>9203403.6899999995</v>
          </cell>
          <cell r="M70">
            <v>12923128</v>
          </cell>
          <cell r="N70">
            <v>18169096.329999998</v>
          </cell>
        </row>
        <row r="71">
          <cell r="L71">
            <v>644287.86</v>
          </cell>
          <cell r="M71">
            <v>786799</v>
          </cell>
          <cell r="N71">
            <v>888715.18</v>
          </cell>
        </row>
        <row r="72">
          <cell r="L72">
            <v>844501.29</v>
          </cell>
          <cell r="M72">
            <v>861292</v>
          </cell>
          <cell r="N72">
            <v>812628.05</v>
          </cell>
        </row>
        <row r="73">
          <cell r="L73">
            <v>164291.15</v>
          </cell>
          <cell r="M73">
            <v>190156</v>
          </cell>
          <cell r="N73">
            <v>201971.9</v>
          </cell>
        </row>
        <row r="74">
          <cell r="L74">
            <v>672100.2</v>
          </cell>
          <cell r="M74">
            <v>895432</v>
          </cell>
          <cell r="N74">
            <v>972223.2</v>
          </cell>
        </row>
        <row r="75">
          <cell r="L75">
            <v>2790764.9</v>
          </cell>
          <cell r="M75">
            <v>2988593</v>
          </cell>
          <cell r="N75">
            <v>3374818.36</v>
          </cell>
        </row>
        <row r="76">
          <cell r="L76">
            <v>539625.99</v>
          </cell>
          <cell r="M76">
            <v>635162</v>
          </cell>
          <cell r="N76">
            <v>669258.16</v>
          </cell>
        </row>
        <row r="77">
          <cell r="L77">
            <v>783365.81</v>
          </cell>
          <cell r="M77">
            <v>1028656</v>
          </cell>
          <cell r="N77">
            <v>1143474.22</v>
          </cell>
        </row>
        <row r="78">
          <cell r="L78">
            <v>108335.4</v>
          </cell>
          <cell r="M78">
            <v>215035</v>
          </cell>
          <cell r="N78">
            <v>213335.67999999999</v>
          </cell>
        </row>
        <row r="79">
          <cell r="L79">
            <v>142707.47</v>
          </cell>
          <cell r="M79">
            <v>174389</v>
          </cell>
          <cell r="N79">
            <v>271221.24</v>
          </cell>
        </row>
        <row r="80">
          <cell r="L80">
            <v>2171651.46</v>
          </cell>
          <cell r="M80">
            <v>2046451</v>
          </cell>
          <cell r="N80">
            <v>1488673.68</v>
          </cell>
        </row>
        <row r="81">
          <cell r="L81">
            <v>1599304.43</v>
          </cell>
          <cell r="M81">
            <v>1589998</v>
          </cell>
          <cell r="N81">
            <v>1174018.67</v>
          </cell>
        </row>
        <row r="82">
          <cell r="L82">
            <v>22824.06</v>
          </cell>
          <cell r="M82">
            <v>28222</v>
          </cell>
          <cell r="N82">
            <v>24047.01</v>
          </cell>
        </row>
        <row r="83">
          <cell r="L83">
            <v>543914.02</v>
          </cell>
          <cell r="M83">
            <v>3029919</v>
          </cell>
          <cell r="N83">
            <v>2233470.2000000002</v>
          </cell>
        </row>
        <row r="84">
          <cell r="L84">
            <v>2234.9899999999998</v>
          </cell>
          <cell r="M84">
            <v>685</v>
          </cell>
          <cell r="N84">
            <v>1867.45</v>
          </cell>
        </row>
        <row r="85">
          <cell r="L85">
            <v>743383.3</v>
          </cell>
          <cell r="M85">
            <v>724562</v>
          </cell>
          <cell r="N85">
            <v>1842358.67</v>
          </cell>
        </row>
        <row r="86">
          <cell r="L86">
            <v>48489.45</v>
          </cell>
          <cell r="M86">
            <v>19035</v>
          </cell>
          <cell r="N86">
            <v>42004.18</v>
          </cell>
        </row>
        <row r="87">
          <cell r="L87">
            <v>54376.37</v>
          </cell>
          <cell r="M87">
            <v>30880</v>
          </cell>
          <cell r="N87">
            <v>17623.03</v>
          </cell>
        </row>
        <row r="88">
          <cell r="L88">
            <v>1466884.29</v>
          </cell>
          <cell r="M88">
            <v>898490</v>
          </cell>
          <cell r="N88">
            <v>915755.05</v>
          </cell>
        </row>
        <row r="89">
          <cell r="L89">
            <v>139972.25</v>
          </cell>
          <cell r="M89">
            <v>239768</v>
          </cell>
          <cell r="N89">
            <v>115915.75</v>
          </cell>
        </row>
        <row r="90">
          <cell r="L90">
            <v>1342865.28</v>
          </cell>
          <cell r="M90">
            <v>942063</v>
          </cell>
          <cell r="N90">
            <v>1032804.89</v>
          </cell>
        </row>
        <row r="91">
          <cell r="L91">
            <v>4470.3999999999996</v>
          </cell>
          <cell r="M91">
            <v>0</v>
          </cell>
          <cell r="N91">
            <v>0</v>
          </cell>
        </row>
        <row r="92">
          <cell r="L92">
            <v>942970.97</v>
          </cell>
          <cell r="M92">
            <v>945775</v>
          </cell>
          <cell r="N92">
            <v>1055766.6399999999</v>
          </cell>
        </row>
        <row r="93">
          <cell r="L93">
            <v>2226774.61</v>
          </cell>
          <cell r="M93">
            <v>1931061</v>
          </cell>
          <cell r="N93">
            <v>2072364.62</v>
          </cell>
        </row>
        <row r="94">
          <cell r="L94">
            <v>9328451.7400000002</v>
          </cell>
          <cell r="M94">
            <v>7719336</v>
          </cell>
          <cell r="N94">
            <v>7730088.9100000001</v>
          </cell>
        </row>
        <row r="95">
          <cell r="L95">
            <v>4854674.41</v>
          </cell>
          <cell r="M95">
            <v>4611822</v>
          </cell>
          <cell r="N95">
            <v>4379688.1399999997</v>
          </cell>
        </row>
        <row r="96">
          <cell r="L96">
            <v>308845.28000000003</v>
          </cell>
          <cell r="M96">
            <v>258733</v>
          </cell>
          <cell r="N96">
            <v>242708.06</v>
          </cell>
        </row>
        <row r="97">
          <cell r="L97">
            <v>1128158.48</v>
          </cell>
          <cell r="M97">
            <v>1264798</v>
          </cell>
          <cell r="N97">
            <v>786636.75</v>
          </cell>
        </row>
        <row r="98">
          <cell r="L98">
            <v>2232139.48</v>
          </cell>
          <cell r="M98">
            <v>1575920</v>
          </cell>
          <cell r="N98">
            <v>38884.71</v>
          </cell>
        </row>
        <row r="99">
          <cell r="L99">
            <v>222363.07</v>
          </cell>
          <cell r="M99">
            <v>161927</v>
          </cell>
          <cell r="N99">
            <v>99713.78</v>
          </cell>
        </row>
        <row r="100">
          <cell r="L100">
            <v>473.3</v>
          </cell>
          <cell r="M100">
            <v>1726</v>
          </cell>
          <cell r="N100">
            <v>1034.28</v>
          </cell>
        </row>
        <row r="101">
          <cell r="L101">
            <v>154537.92000000001</v>
          </cell>
          <cell r="M101">
            <v>166209</v>
          </cell>
          <cell r="N101">
            <v>642687.34</v>
          </cell>
        </row>
        <row r="102">
          <cell r="L102">
            <v>1219171.21</v>
          </cell>
          <cell r="N102">
            <v>689313.95</v>
          </cell>
        </row>
        <row r="103">
          <cell r="L103">
            <v>0</v>
          </cell>
          <cell r="M103">
            <v>0</v>
          </cell>
          <cell r="N103">
            <v>0</v>
          </cell>
        </row>
        <row r="104">
          <cell r="L104">
            <v>1399598.98</v>
          </cell>
          <cell r="M104">
            <v>937818</v>
          </cell>
          <cell r="N104">
            <v>989576.22</v>
          </cell>
        </row>
        <row r="105">
          <cell r="L105">
            <v>2897322.72</v>
          </cell>
          <cell r="M105">
            <v>1825890</v>
          </cell>
          <cell r="N105">
            <v>1983222.7</v>
          </cell>
        </row>
        <row r="106">
          <cell r="L106">
            <v>6243192.4100000001</v>
          </cell>
          <cell r="M106">
            <v>3400115</v>
          </cell>
          <cell r="N106">
            <v>5608125.7400000002</v>
          </cell>
        </row>
        <row r="107">
          <cell r="L107">
            <v>983747.39</v>
          </cell>
          <cell r="M107">
            <v>960052</v>
          </cell>
          <cell r="N107">
            <v>752059.06</v>
          </cell>
        </row>
        <row r="108">
          <cell r="L108">
            <v>2178251.34</v>
          </cell>
          <cell r="M108">
            <v>2044096</v>
          </cell>
          <cell r="N108">
            <v>304430.28000000003</v>
          </cell>
        </row>
        <row r="109">
          <cell r="L109">
            <v>942786.03</v>
          </cell>
          <cell r="M109">
            <v>890104</v>
          </cell>
          <cell r="N109">
            <v>2070573.94</v>
          </cell>
        </row>
        <row r="110">
          <cell r="L110">
            <v>1640393.85</v>
          </cell>
          <cell r="M110">
            <v>1325502</v>
          </cell>
          <cell r="N110">
            <v>1528436</v>
          </cell>
        </row>
        <row r="111">
          <cell r="L111">
            <v>255362.71</v>
          </cell>
          <cell r="M111">
            <v>211516</v>
          </cell>
          <cell r="N111">
            <v>228602.91</v>
          </cell>
        </row>
        <row r="112">
          <cell r="L112">
            <v>17699.84</v>
          </cell>
          <cell r="M112">
            <v>6504</v>
          </cell>
          <cell r="N112">
            <v>82754.399999999994</v>
          </cell>
        </row>
        <row r="113">
          <cell r="L113">
            <v>143982.10999999999</v>
          </cell>
          <cell r="M113">
            <v>96935</v>
          </cell>
          <cell r="N113">
            <v>275501.75</v>
          </cell>
        </row>
        <row r="114">
          <cell r="L114">
            <v>27083.85</v>
          </cell>
          <cell r="M114">
            <v>17388</v>
          </cell>
          <cell r="N114">
            <v>104725.72</v>
          </cell>
        </row>
        <row r="115">
          <cell r="L115">
            <v>1095121.98</v>
          </cell>
          <cell r="M115">
            <v>702597</v>
          </cell>
          <cell r="N115">
            <v>665964.46</v>
          </cell>
        </row>
        <row r="116">
          <cell r="L116">
            <v>1051.8</v>
          </cell>
          <cell r="M116">
            <v>1973</v>
          </cell>
          <cell r="N116">
            <v>114.92</v>
          </cell>
        </row>
        <row r="117">
          <cell r="L117">
            <v>1863815.65</v>
          </cell>
          <cell r="M117">
            <v>1106775</v>
          </cell>
          <cell r="N117">
            <v>800717.87</v>
          </cell>
        </row>
        <row r="118">
          <cell r="L118">
            <v>223712.03</v>
          </cell>
          <cell r="M118">
            <v>244176</v>
          </cell>
          <cell r="N118">
            <v>226578.34</v>
          </cell>
        </row>
        <row r="119">
          <cell r="L119">
            <v>10383.6</v>
          </cell>
          <cell r="M119">
            <v>20342</v>
          </cell>
          <cell r="N119">
            <v>5493.31</v>
          </cell>
        </row>
        <row r="120">
          <cell r="L120">
            <v>26768.3</v>
          </cell>
          <cell r="N120">
            <v>14764.22</v>
          </cell>
        </row>
        <row r="121">
          <cell r="L121">
            <v>0</v>
          </cell>
          <cell r="N121">
            <v>57</v>
          </cell>
        </row>
        <row r="122">
          <cell r="L122">
            <v>2853433.91</v>
          </cell>
          <cell r="M122">
            <v>2070355</v>
          </cell>
          <cell r="N122">
            <v>2201389.34</v>
          </cell>
        </row>
        <row r="123">
          <cell r="L123">
            <v>152705.62</v>
          </cell>
          <cell r="M123">
            <v>67111</v>
          </cell>
          <cell r="N123">
            <v>292.3</v>
          </cell>
        </row>
        <row r="124">
          <cell r="L124">
            <v>1680552.6</v>
          </cell>
          <cell r="M124">
            <v>1340533</v>
          </cell>
          <cell r="N124">
            <v>1213598.43</v>
          </cell>
        </row>
        <row r="125">
          <cell r="L125">
            <v>16145.1</v>
          </cell>
          <cell r="M125">
            <v>26948</v>
          </cell>
          <cell r="N125">
            <v>16031.34</v>
          </cell>
        </row>
        <row r="126">
          <cell r="L126">
            <v>214251.66</v>
          </cell>
          <cell r="M126">
            <v>245559</v>
          </cell>
          <cell r="N126">
            <v>283507.64</v>
          </cell>
        </row>
        <row r="127">
          <cell r="L127">
            <v>2261.37</v>
          </cell>
          <cell r="M127">
            <v>0</v>
          </cell>
          <cell r="N127">
            <v>229.84</v>
          </cell>
        </row>
        <row r="128">
          <cell r="L128">
            <v>92.03</v>
          </cell>
          <cell r="M128">
            <v>291</v>
          </cell>
          <cell r="N128">
            <v>0</v>
          </cell>
        </row>
        <row r="129">
          <cell r="L129">
            <v>3155.38</v>
          </cell>
          <cell r="M129">
            <v>0</v>
          </cell>
          <cell r="N129">
            <v>0</v>
          </cell>
        </row>
        <row r="130">
          <cell r="L130">
            <v>106183.5</v>
          </cell>
          <cell r="M130">
            <v>13700</v>
          </cell>
          <cell r="N130">
            <v>0</v>
          </cell>
        </row>
        <row r="131">
          <cell r="L131">
            <v>46769.91</v>
          </cell>
          <cell r="M131">
            <v>140672</v>
          </cell>
          <cell r="N131">
            <v>114341.88</v>
          </cell>
        </row>
        <row r="132">
          <cell r="L132">
            <v>946.62</v>
          </cell>
          <cell r="M132">
            <v>767</v>
          </cell>
          <cell r="N132">
            <v>0</v>
          </cell>
        </row>
        <row r="133">
          <cell r="L133">
            <v>347140.26</v>
          </cell>
          <cell r="M133">
            <v>440150</v>
          </cell>
          <cell r="N133">
            <v>818925.71</v>
          </cell>
        </row>
        <row r="134">
          <cell r="L134">
            <v>0</v>
          </cell>
          <cell r="M134">
            <v>110</v>
          </cell>
          <cell r="N134">
            <v>0</v>
          </cell>
        </row>
        <row r="135">
          <cell r="L135">
            <v>250201.87</v>
          </cell>
          <cell r="M135">
            <v>42086</v>
          </cell>
          <cell r="N135">
            <v>74779.710000000006</v>
          </cell>
        </row>
        <row r="136">
          <cell r="L136">
            <v>609978.56000000006</v>
          </cell>
          <cell r="M136">
            <v>364379</v>
          </cell>
          <cell r="N136">
            <v>271359.88</v>
          </cell>
        </row>
        <row r="137">
          <cell r="L137">
            <v>23896.78</v>
          </cell>
          <cell r="M137">
            <v>30129</v>
          </cell>
          <cell r="N137">
            <v>30783.39</v>
          </cell>
        </row>
        <row r="138">
          <cell r="L138">
            <v>273881.5</v>
          </cell>
          <cell r="N138">
            <v>16678.939999999999</v>
          </cell>
        </row>
        <row r="139">
          <cell r="L139">
            <v>0</v>
          </cell>
          <cell r="M139">
            <v>0</v>
          </cell>
          <cell r="N139">
            <v>0</v>
          </cell>
        </row>
        <row r="140">
          <cell r="L140">
            <v>34432</v>
          </cell>
          <cell r="N140">
            <v>86732.09</v>
          </cell>
        </row>
        <row r="141">
          <cell r="L141">
            <v>0</v>
          </cell>
          <cell r="M141">
            <v>0</v>
          </cell>
          <cell r="N141">
            <v>79748.600000000006</v>
          </cell>
        </row>
        <row r="142">
          <cell r="L142">
            <v>1609254</v>
          </cell>
          <cell r="M142">
            <v>756240</v>
          </cell>
          <cell r="N142">
            <v>1485341</v>
          </cell>
        </row>
        <row r="143">
          <cell r="L143">
            <v>0</v>
          </cell>
          <cell r="M143">
            <v>191690</v>
          </cell>
          <cell r="N143">
            <v>0</v>
          </cell>
        </row>
        <row r="144">
          <cell r="L144">
            <v>17921459.850000001</v>
          </cell>
          <cell r="M144">
            <v>2420971</v>
          </cell>
          <cell r="N144">
            <v>249640.45</v>
          </cell>
        </row>
        <row r="145">
          <cell r="L145">
            <v>230069.97</v>
          </cell>
          <cell r="M145">
            <v>76517</v>
          </cell>
          <cell r="N145">
            <v>134254.59</v>
          </cell>
        </row>
        <row r="146">
          <cell r="L146">
            <v>832676.4</v>
          </cell>
          <cell r="M146">
            <v>353075</v>
          </cell>
          <cell r="N146">
            <v>481253.76</v>
          </cell>
        </row>
        <row r="147">
          <cell r="L147">
            <v>432979.36</v>
          </cell>
          <cell r="M147">
            <v>406341</v>
          </cell>
          <cell r="N147">
            <v>392381.63</v>
          </cell>
        </row>
        <row r="148">
          <cell r="L148">
            <v>7991194.9699999997</v>
          </cell>
          <cell r="M148">
            <v>8805475</v>
          </cell>
          <cell r="N148">
            <v>8654454.9000000004</v>
          </cell>
        </row>
        <row r="149">
          <cell r="L149">
            <v>646520.56999999995</v>
          </cell>
          <cell r="M149">
            <v>0</v>
          </cell>
          <cell r="N149">
            <v>1062861.72</v>
          </cell>
        </row>
        <row r="150">
          <cell r="L150">
            <v>0</v>
          </cell>
          <cell r="M150">
            <v>537362</v>
          </cell>
        </row>
        <row r="155">
          <cell r="L155">
            <v>8739386</v>
          </cell>
          <cell r="M155">
            <v>20642704</v>
          </cell>
          <cell r="N155">
            <v>24745982.180000003</v>
          </cell>
        </row>
        <row r="156">
          <cell r="M156">
            <v>0</v>
          </cell>
        </row>
        <row r="157">
          <cell r="L157">
            <v>18111.599999999999</v>
          </cell>
          <cell r="M157">
            <v>10367</v>
          </cell>
          <cell r="N157">
            <v>2200</v>
          </cell>
        </row>
        <row r="158">
          <cell r="L158">
            <v>878915.01</v>
          </cell>
          <cell r="M158">
            <v>18728683</v>
          </cell>
          <cell r="N158">
            <v>22843354.780000001</v>
          </cell>
        </row>
        <row r="159">
          <cell r="N159">
            <v>387.86</v>
          </cell>
        </row>
        <row r="160">
          <cell r="L160">
            <v>0</v>
          </cell>
          <cell r="M160">
            <v>0</v>
          </cell>
        </row>
        <row r="161">
          <cell r="L161">
            <v>16117.69</v>
          </cell>
          <cell r="M161">
            <v>58764</v>
          </cell>
          <cell r="N161">
            <v>68170.600000000006</v>
          </cell>
        </row>
        <row r="162">
          <cell r="L162">
            <v>46741.82</v>
          </cell>
          <cell r="M162">
            <v>48196</v>
          </cell>
          <cell r="N162">
            <v>76408.12</v>
          </cell>
        </row>
        <row r="163">
          <cell r="L163">
            <v>1900000</v>
          </cell>
          <cell r="M163">
            <v>45598</v>
          </cell>
          <cell r="N163">
            <v>0</v>
          </cell>
        </row>
        <row r="164">
          <cell r="L164">
            <v>0</v>
          </cell>
          <cell r="N164">
            <v>0</v>
          </cell>
        </row>
        <row r="165">
          <cell r="L165">
            <v>4539.7299999999996</v>
          </cell>
          <cell r="M165">
            <v>23568</v>
          </cell>
          <cell r="N165">
            <v>240655</v>
          </cell>
        </row>
        <row r="166">
          <cell r="L166">
            <v>1675352.93</v>
          </cell>
          <cell r="M166">
            <v>1727445</v>
          </cell>
          <cell r="N166">
            <v>1469205.82</v>
          </cell>
        </row>
        <row r="167">
          <cell r="N167">
            <v>45600</v>
          </cell>
        </row>
        <row r="168">
          <cell r="L168">
            <v>41533.32</v>
          </cell>
          <cell r="N168">
            <v>0</v>
          </cell>
        </row>
        <row r="169">
          <cell r="L169">
            <v>0</v>
          </cell>
          <cell r="M169">
            <v>0</v>
          </cell>
          <cell r="N169">
            <v>0</v>
          </cell>
        </row>
        <row r="170">
          <cell r="L170">
            <v>0</v>
          </cell>
          <cell r="M170">
            <v>0</v>
          </cell>
          <cell r="N170">
            <v>0</v>
          </cell>
        </row>
        <row r="171">
          <cell r="L171">
            <v>0</v>
          </cell>
          <cell r="M171">
            <v>0</v>
          </cell>
          <cell r="N171">
            <v>0</v>
          </cell>
        </row>
        <row r="172">
          <cell r="L172">
            <v>0</v>
          </cell>
          <cell r="M172">
            <v>0</v>
          </cell>
          <cell r="N172">
            <v>0</v>
          </cell>
        </row>
        <row r="173">
          <cell r="L173">
            <v>4158073.9</v>
          </cell>
          <cell r="M173">
            <v>83</v>
          </cell>
          <cell r="N173">
            <v>0</v>
          </cell>
        </row>
        <row r="174">
          <cell r="M174">
            <v>0</v>
          </cell>
        </row>
        <row r="175">
          <cell r="L175">
            <v>237886063</v>
          </cell>
          <cell r="M175">
            <v>232052555</v>
          </cell>
          <cell r="N175">
            <v>216269675.84000003</v>
          </cell>
        </row>
        <row r="177">
          <cell r="L177">
            <v>63186523.329999998</v>
          </cell>
          <cell r="M177">
            <v>68975713</v>
          </cell>
          <cell r="N177">
            <v>64190437.630000003</v>
          </cell>
        </row>
        <row r="178">
          <cell r="L178">
            <v>2702381.44</v>
          </cell>
          <cell r="M178">
            <v>2603482</v>
          </cell>
          <cell r="N178">
            <v>1964345.9599999997</v>
          </cell>
        </row>
        <row r="179">
          <cell r="L179">
            <v>515876.21</v>
          </cell>
          <cell r="M179">
            <v>1211885</v>
          </cell>
          <cell r="N179">
            <v>653491.59</v>
          </cell>
        </row>
        <row r="180">
          <cell r="L180">
            <v>10082172.16</v>
          </cell>
          <cell r="M180">
            <v>5001251</v>
          </cell>
          <cell r="N180">
            <v>6525388.9199999999</v>
          </cell>
        </row>
        <row r="181">
          <cell r="L181">
            <v>15495982.439999999</v>
          </cell>
          <cell r="M181">
            <v>15443742</v>
          </cell>
          <cell r="N181">
            <v>18900360.879999995</v>
          </cell>
        </row>
        <row r="182">
          <cell r="L182">
            <v>64501747.920000002</v>
          </cell>
          <cell r="M182">
            <v>80401543</v>
          </cell>
          <cell r="N182">
            <v>54766467.289999992</v>
          </cell>
        </row>
        <row r="183">
          <cell r="L183">
            <v>18430140.289999999</v>
          </cell>
          <cell r="M183">
            <v>12060349</v>
          </cell>
          <cell r="N183">
            <v>10803214.880000003</v>
          </cell>
        </row>
        <row r="184">
          <cell r="L184">
            <v>4912401.26</v>
          </cell>
          <cell r="M184">
            <v>2543367</v>
          </cell>
          <cell r="N184">
            <v>3439149.5199999996</v>
          </cell>
        </row>
        <row r="185">
          <cell r="L185">
            <v>17042389.079999998</v>
          </cell>
          <cell r="M185">
            <v>10191566</v>
          </cell>
          <cell r="N185">
            <v>9261986.3699999992</v>
          </cell>
        </row>
        <row r="186">
          <cell r="L186">
            <v>1317947.06</v>
          </cell>
          <cell r="M186">
            <v>1269686</v>
          </cell>
          <cell r="N186">
            <v>3049807.4300000006</v>
          </cell>
        </row>
        <row r="187">
          <cell r="L187">
            <v>4086568.56</v>
          </cell>
          <cell r="M187">
            <v>3831612</v>
          </cell>
          <cell r="N187">
            <v>5157444.1000000006</v>
          </cell>
        </row>
        <row r="188">
          <cell r="L188">
            <v>41293.07</v>
          </cell>
          <cell r="M188">
            <v>17597</v>
          </cell>
          <cell r="N188">
            <v>5680.9999999999991</v>
          </cell>
        </row>
        <row r="189">
          <cell r="L189">
            <v>0</v>
          </cell>
          <cell r="M189">
            <v>0</v>
          </cell>
        </row>
        <row r="190">
          <cell r="L190">
            <v>1325059.72</v>
          </cell>
          <cell r="M190">
            <v>1182090</v>
          </cell>
          <cell r="N190">
            <v>931373.93</v>
          </cell>
        </row>
        <row r="191">
          <cell r="L191">
            <v>234372.53</v>
          </cell>
          <cell r="M191">
            <v>220021</v>
          </cell>
          <cell r="N191">
            <v>308854.53000000003</v>
          </cell>
        </row>
        <row r="192">
          <cell r="L192">
            <v>3438287.4</v>
          </cell>
          <cell r="M192">
            <v>1388534</v>
          </cell>
          <cell r="N192">
            <v>914761.4</v>
          </cell>
        </row>
        <row r="193">
          <cell r="L193">
            <v>12589396.16</v>
          </cell>
          <cell r="M193">
            <v>3748610</v>
          </cell>
          <cell r="N193">
            <v>260351.59999999995</v>
          </cell>
        </row>
        <row r="194">
          <cell r="L194">
            <v>2243152.9500000002</v>
          </cell>
          <cell r="M194">
            <v>169836</v>
          </cell>
          <cell r="N194">
            <v>730966.41</v>
          </cell>
        </row>
        <row r="195">
          <cell r="L195">
            <v>186987.91</v>
          </cell>
          <cell r="M195">
            <v>221371</v>
          </cell>
          <cell r="N195">
            <v>122910.23000000003</v>
          </cell>
        </row>
        <row r="196">
          <cell r="L196">
            <v>341.26</v>
          </cell>
          <cell r="M196">
            <v>0</v>
          </cell>
        </row>
        <row r="197">
          <cell r="L197">
            <v>2887.29</v>
          </cell>
          <cell r="M197">
            <v>2132</v>
          </cell>
          <cell r="N197">
            <v>1205.6599999999999</v>
          </cell>
        </row>
        <row r="198">
          <cell r="L198">
            <v>8773603.2899999991</v>
          </cell>
          <cell r="M198">
            <v>9251001</v>
          </cell>
          <cell r="N198">
            <v>15686274.430000002</v>
          </cell>
        </row>
        <row r="199">
          <cell r="L199">
            <v>1430903.77</v>
          </cell>
          <cell r="M199">
            <v>1766983</v>
          </cell>
          <cell r="N199">
            <v>1576170.49</v>
          </cell>
        </row>
        <row r="200">
          <cell r="L200">
            <v>0</v>
          </cell>
          <cell r="M200">
            <v>24000</v>
          </cell>
          <cell r="N200">
            <v>2000</v>
          </cell>
        </row>
        <row r="201">
          <cell r="L201">
            <v>289605.78999999998</v>
          </cell>
          <cell r="M201">
            <v>253166</v>
          </cell>
          <cell r="N201">
            <v>231240.18</v>
          </cell>
        </row>
        <row r="202">
          <cell r="L202">
            <v>1369448.58</v>
          </cell>
          <cell r="M202">
            <v>1293986</v>
          </cell>
          <cell r="N202">
            <v>1500794.52</v>
          </cell>
        </row>
        <row r="203">
          <cell r="L203">
            <v>52590</v>
          </cell>
          <cell r="M203">
            <v>163444</v>
          </cell>
          <cell r="N203">
            <v>111199.4</v>
          </cell>
        </row>
        <row r="204">
          <cell r="L204">
            <v>328782.69</v>
          </cell>
          <cell r="M204">
            <v>565618</v>
          </cell>
          <cell r="N204">
            <v>759537.41999999993</v>
          </cell>
        </row>
        <row r="205">
          <cell r="L205">
            <v>219051.03</v>
          </cell>
          <cell r="M205">
            <v>244045</v>
          </cell>
          <cell r="N205">
            <v>191602.36</v>
          </cell>
        </row>
        <row r="206">
          <cell r="L206">
            <v>187878.05</v>
          </cell>
          <cell r="M206">
            <v>151355</v>
          </cell>
          <cell r="N206">
            <v>51717.979999999996</v>
          </cell>
        </row>
        <row r="207">
          <cell r="L207">
            <v>21693.05</v>
          </cell>
          <cell r="M207">
            <v>18084</v>
          </cell>
          <cell r="N207">
            <v>6923.9299999999985</v>
          </cell>
        </row>
        <row r="208">
          <cell r="L208">
            <v>0</v>
          </cell>
          <cell r="M208">
            <v>65336</v>
          </cell>
          <cell r="N208">
            <v>123188.90000000001</v>
          </cell>
        </row>
        <row r="209">
          <cell r="L209">
            <v>0</v>
          </cell>
          <cell r="M209">
            <v>9325618</v>
          </cell>
          <cell r="N209">
            <v>8291958.3600000013</v>
          </cell>
        </row>
        <row r="210">
          <cell r="L210">
            <v>0</v>
          </cell>
          <cell r="M210">
            <v>515810</v>
          </cell>
          <cell r="N210">
            <v>304556.71999999997</v>
          </cell>
        </row>
        <row r="211">
          <cell r="M211">
            <v>0</v>
          </cell>
          <cell r="N211">
            <v>36400</v>
          </cell>
        </row>
        <row r="212">
          <cell r="L212">
            <v>0</v>
          </cell>
          <cell r="M212">
            <v>-4436747</v>
          </cell>
          <cell r="N212">
            <v>-47335.24</v>
          </cell>
        </row>
        <row r="213">
          <cell r="N213">
            <v>316031.75000000006</v>
          </cell>
        </row>
        <row r="214">
          <cell r="N214">
            <v>63575.560000000005</v>
          </cell>
        </row>
        <row r="215">
          <cell r="L215">
            <v>196645.74</v>
          </cell>
          <cell r="M215">
            <v>128224</v>
          </cell>
          <cell r="N215">
            <v>73449.930000000008</v>
          </cell>
        </row>
        <row r="216">
          <cell r="L216">
            <v>0</v>
          </cell>
          <cell r="M216">
            <v>5076</v>
          </cell>
          <cell r="N216">
            <v>0</v>
          </cell>
        </row>
        <row r="217">
          <cell r="L217">
            <v>2679952.9700000002</v>
          </cell>
          <cell r="M217">
            <v>2233169</v>
          </cell>
          <cell r="N217">
            <v>5002189.82</v>
          </cell>
        </row>
        <row r="219">
          <cell r="L219">
            <v>0.66203097376923392</v>
          </cell>
          <cell r="M219">
            <v>4.5240160843439632E-2</v>
          </cell>
          <cell r="N219">
            <v>3.6412164722424693E-2</v>
          </cell>
        </row>
        <row r="220">
          <cell r="L220">
            <v>861524734.63999999</v>
          </cell>
          <cell r="M220">
            <v>824288515</v>
          </cell>
          <cell r="N220">
            <v>908111156.04000008</v>
          </cell>
        </row>
        <row r="222">
          <cell r="L222">
            <v>0</v>
          </cell>
          <cell r="M222">
            <v>0</v>
          </cell>
          <cell r="N222">
            <v>0</v>
          </cell>
        </row>
        <row r="223">
          <cell r="L223">
            <v>0</v>
          </cell>
          <cell r="M223">
            <v>0</v>
          </cell>
          <cell r="N223">
            <v>0</v>
          </cell>
        </row>
        <row r="224">
          <cell r="L224">
            <v>570356059</v>
          </cell>
          <cell r="M224">
            <v>473678800</v>
          </cell>
          <cell r="N224">
            <v>576840593.98000002</v>
          </cell>
        </row>
        <row r="225">
          <cell r="L225">
            <v>65940352</v>
          </cell>
          <cell r="M225">
            <v>51244514</v>
          </cell>
          <cell r="N225">
            <v>69475819</v>
          </cell>
        </row>
        <row r="226">
          <cell r="L226">
            <v>37558199</v>
          </cell>
          <cell r="M226">
            <v>37290945</v>
          </cell>
          <cell r="N226">
            <v>38817133</v>
          </cell>
        </row>
        <row r="227">
          <cell r="L227">
            <v>1421271.14</v>
          </cell>
          <cell r="M227">
            <v>1173294</v>
          </cell>
          <cell r="N227">
            <v>1325139.8700000001</v>
          </cell>
        </row>
        <row r="228">
          <cell r="L228">
            <v>1395321.5</v>
          </cell>
          <cell r="M228">
            <v>1437877</v>
          </cell>
          <cell r="N228">
            <v>1561801.19</v>
          </cell>
        </row>
        <row r="229">
          <cell r="L229">
            <v>25053481</v>
          </cell>
          <cell r="M229">
            <v>21943247</v>
          </cell>
          <cell r="N229">
            <v>27936883</v>
          </cell>
        </row>
        <row r="230">
          <cell r="L230">
            <v>11819990</v>
          </cell>
          <cell r="M230">
            <v>10818838</v>
          </cell>
          <cell r="N230">
            <v>11775655</v>
          </cell>
        </row>
        <row r="231">
          <cell r="L231">
            <v>11728463</v>
          </cell>
          <cell r="M231">
            <v>33728517</v>
          </cell>
          <cell r="N231">
            <v>40350868</v>
          </cell>
        </row>
        <row r="232">
          <cell r="L232">
            <v>29535535</v>
          </cell>
          <cell r="M232">
            <v>25452050</v>
          </cell>
          <cell r="N232">
            <v>33066293</v>
          </cell>
        </row>
        <row r="233">
          <cell r="L233">
            <v>0</v>
          </cell>
        </row>
        <row r="234">
          <cell r="L234">
            <v>16426914</v>
          </cell>
          <cell r="M234">
            <v>18237973</v>
          </cell>
          <cell r="N234">
            <v>15637732</v>
          </cell>
        </row>
        <row r="235">
          <cell r="L235">
            <v>26144598</v>
          </cell>
          <cell r="M235">
            <v>25375105</v>
          </cell>
          <cell r="N235">
            <v>26690640</v>
          </cell>
        </row>
        <row r="236">
          <cell r="L236">
            <v>0</v>
          </cell>
          <cell r="M236">
            <v>1547432</v>
          </cell>
          <cell r="N236">
            <v>1663223</v>
          </cell>
        </row>
        <row r="237">
          <cell r="L237">
            <v>64144551</v>
          </cell>
          <cell r="M237">
            <v>58531791</v>
          </cell>
          <cell r="N237">
            <v>62442694</v>
          </cell>
        </row>
        <row r="238">
          <cell r="L238">
            <v>0</v>
          </cell>
          <cell r="M238">
            <v>63828132</v>
          </cell>
          <cell r="N238">
            <v>526681</v>
          </cell>
        </row>
        <row r="239">
          <cell r="L239">
            <v>0</v>
          </cell>
          <cell r="M239">
            <v>0</v>
          </cell>
        </row>
        <row r="241">
          <cell r="L241">
            <v>556685769.34000003</v>
          </cell>
          <cell r="M241">
            <v>574657162</v>
          </cell>
          <cell r="N241">
            <v>602106008.30000007</v>
          </cell>
        </row>
        <row r="243">
          <cell r="L243">
            <v>335241576</v>
          </cell>
          <cell r="M243">
            <v>355863238</v>
          </cell>
          <cell r="N243">
            <v>376330777</v>
          </cell>
        </row>
        <row r="244">
          <cell r="L244">
            <v>67003350</v>
          </cell>
          <cell r="M244">
            <v>69751747</v>
          </cell>
          <cell r="N244">
            <v>78830210</v>
          </cell>
        </row>
        <row r="245">
          <cell r="L245">
            <v>104092600</v>
          </cell>
          <cell r="M245">
            <v>85533300</v>
          </cell>
          <cell r="N245">
            <v>104500000</v>
          </cell>
        </row>
        <row r="246">
          <cell r="L246">
            <v>0</v>
          </cell>
          <cell r="M246">
            <v>10090547</v>
          </cell>
          <cell r="N246">
            <v>17556358</v>
          </cell>
        </row>
        <row r="247">
          <cell r="L247">
            <v>10016014</v>
          </cell>
          <cell r="M247">
            <v>9016014</v>
          </cell>
          <cell r="N247">
            <v>5425000</v>
          </cell>
        </row>
        <row r="248">
          <cell r="L248">
            <v>9816974.1999999993</v>
          </cell>
        </row>
        <row r="249">
          <cell r="L249">
            <v>14269951.4</v>
          </cell>
          <cell r="M249">
            <v>28186411</v>
          </cell>
          <cell r="N249">
            <v>14968595.02</v>
          </cell>
        </row>
        <row r="250">
          <cell r="L250">
            <v>0</v>
          </cell>
          <cell r="M250">
            <v>7662191</v>
          </cell>
        </row>
        <row r="251">
          <cell r="L251">
            <v>0</v>
          </cell>
          <cell r="M251">
            <v>503286</v>
          </cell>
          <cell r="N251">
            <v>626814</v>
          </cell>
        </row>
        <row r="252">
          <cell r="L252">
            <v>0</v>
          </cell>
          <cell r="M252">
            <v>3397000</v>
          </cell>
          <cell r="N252">
            <v>490000</v>
          </cell>
        </row>
        <row r="253">
          <cell r="L253">
            <v>0</v>
          </cell>
          <cell r="M253">
            <v>4399899</v>
          </cell>
          <cell r="N253">
            <v>1919091.2</v>
          </cell>
        </row>
        <row r="254">
          <cell r="L254">
            <v>9304632</v>
          </cell>
          <cell r="M254">
            <v>1</v>
          </cell>
        </row>
        <row r="255">
          <cell r="L255">
            <v>6940671.7400000002</v>
          </cell>
          <cell r="M255">
            <v>253528</v>
          </cell>
          <cell r="N255">
            <v>1459163.08</v>
          </cell>
        </row>
        <row r="258">
          <cell r="L258">
            <v>0</v>
          </cell>
          <cell r="M258">
            <v>0</v>
          </cell>
          <cell r="N258">
            <v>375346619.43000001</v>
          </cell>
        </row>
        <row r="259">
          <cell r="L259">
            <v>0</v>
          </cell>
          <cell r="M259">
            <v>0</v>
          </cell>
          <cell r="N259">
            <v>81667321.079999998</v>
          </cell>
        </row>
        <row r="260">
          <cell r="N260">
            <v>275000000</v>
          </cell>
        </row>
        <row r="261">
          <cell r="L261">
            <v>0</v>
          </cell>
          <cell r="M261">
            <v>0</v>
          </cell>
          <cell r="N261">
            <v>2929991.81</v>
          </cell>
        </row>
        <row r="262">
          <cell r="N262">
            <v>10867521.82</v>
          </cell>
        </row>
        <row r="263">
          <cell r="N263">
            <v>4599413.3600000003</v>
          </cell>
        </row>
        <row r="264">
          <cell r="L264">
            <v>0</v>
          </cell>
          <cell r="M264">
            <v>0</v>
          </cell>
          <cell r="N264">
            <v>282371.36</v>
          </cell>
        </row>
        <row r="268">
          <cell r="L268">
            <v>0</v>
          </cell>
          <cell r="M268">
            <v>0</v>
          </cell>
          <cell r="N268">
            <v>0</v>
          </cell>
        </row>
        <row r="270">
          <cell r="L270">
            <v>2317244185.3699999</v>
          </cell>
          <cell r="M270">
            <v>2261831297</v>
          </cell>
          <cell r="N270">
            <v>2760295399.7200003</v>
          </cell>
        </row>
        <row r="271">
          <cell r="L271" t="str">
            <v>ok</v>
          </cell>
          <cell r="M271" t="str">
            <v>ok</v>
          </cell>
          <cell r="N271" t="str">
            <v>ok</v>
          </cell>
        </row>
        <row r="274">
          <cell r="L274">
            <v>2008</v>
          </cell>
          <cell r="M274">
            <v>2009</v>
          </cell>
          <cell r="N274">
            <v>2010</v>
          </cell>
        </row>
        <row r="276">
          <cell r="L276">
            <v>1370267546</v>
          </cell>
          <cell r="M276">
            <v>1521242553</v>
          </cell>
          <cell r="N276">
            <v>1649270770.6699996</v>
          </cell>
        </row>
        <row r="277">
          <cell r="L277">
            <v>0</v>
          </cell>
          <cell r="M277">
            <v>0</v>
          </cell>
          <cell r="N277">
            <v>0</v>
          </cell>
        </row>
        <row r="278">
          <cell r="L278">
            <v>251949565</v>
          </cell>
          <cell r="M278">
            <v>0</v>
          </cell>
          <cell r="N278">
            <v>316579964.52999997</v>
          </cell>
        </row>
        <row r="279">
          <cell r="L279">
            <v>43619299</v>
          </cell>
          <cell r="M279">
            <v>286107135</v>
          </cell>
          <cell r="N279">
            <v>54227252.75</v>
          </cell>
        </row>
        <row r="280">
          <cell r="L280">
            <v>26844213</v>
          </cell>
          <cell r="M280">
            <v>50251924</v>
          </cell>
          <cell r="N280">
            <v>26439945.530000001</v>
          </cell>
        </row>
        <row r="281">
          <cell r="L281">
            <v>25102482</v>
          </cell>
          <cell r="M281">
            <v>28277091</v>
          </cell>
          <cell r="N281">
            <v>32765119.120000001</v>
          </cell>
        </row>
        <row r="282">
          <cell r="L282">
            <v>77010275</v>
          </cell>
          <cell r="M282">
            <v>29097100</v>
          </cell>
          <cell r="N282">
            <v>102912613.56999999</v>
          </cell>
        </row>
        <row r="283">
          <cell r="L283">
            <v>41493740</v>
          </cell>
          <cell r="M283">
            <v>89145625</v>
          </cell>
          <cell r="N283">
            <v>230980936.63</v>
          </cell>
        </row>
        <row r="284">
          <cell r="L284">
            <v>27426748</v>
          </cell>
          <cell r="M284">
            <v>46400830</v>
          </cell>
        </row>
        <row r="285">
          <cell r="L285">
            <v>70985575</v>
          </cell>
          <cell r="M285">
            <v>30339710</v>
          </cell>
          <cell r="N285">
            <v>0</v>
          </cell>
        </row>
        <row r="286">
          <cell r="L286">
            <v>15839798</v>
          </cell>
          <cell r="M286">
            <v>88570891</v>
          </cell>
          <cell r="N286">
            <v>39069891.189999998</v>
          </cell>
        </row>
        <row r="287">
          <cell r="L287">
            <v>16222155</v>
          </cell>
          <cell r="M287">
            <v>18132517</v>
          </cell>
          <cell r="N287">
            <v>82896.800000000003</v>
          </cell>
        </row>
        <row r="288">
          <cell r="L288">
            <v>334407</v>
          </cell>
          <cell r="M288">
            <v>17299353</v>
          </cell>
          <cell r="N288">
            <v>1817767.72</v>
          </cell>
        </row>
        <row r="289">
          <cell r="L289">
            <v>1740618</v>
          </cell>
          <cell r="M289">
            <v>377175</v>
          </cell>
          <cell r="N289">
            <v>0</v>
          </cell>
        </row>
        <row r="290">
          <cell r="L290">
            <v>7998878</v>
          </cell>
          <cell r="M290">
            <v>1611867</v>
          </cell>
          <cell r="N290">
            <v>9738377.7599999998</v>
          </cell>
        </row>
        <row r="291">
          <cell r="L291">
            <v>9878500</v>
          </cell>
          <cell r="M291">
            <v>9186200</v>
          </cell>
          <cell r="N291">
            <v>11298407.380000001</v>
          </cell>
        </row>
        <row r="292">
          <cell r="L292">
            <v>1952402</v>
          </cell>
          <cell r="M292">
            <v>4189628</v>
          </cell>
          <cell r="N292">
            <v>2511506</v>
          </cell>
        </row>
        <row r="293">
          <cell r="L293">
            <v>101477480</v>
          </cell>
          <cell r="M293">
            <v>2526763</v>
          </cell>
          <cell r="N293">
            <v>125979268.77</v>
          </cell>
        </row>
        <row r="294">
          <cell r="L294">
            <v>0</v>
          </cell>
          <cell r="M294">
            <v>118420557</v>
          </cell>
          <cell r="N294">
            <v>9217564.4499999993</v>
          </cell>
        </row>
        <row r="295">
          <cell r="L295">
            <v>24309573</v>
          </cell>
          <cell r="M295">
            <v>0</v>
          </cell>
          <cell r="N295">
            <v>0</v>
          </cell>
        </row>
        <row r="296">
          <cell r="L296">
            <v>0</v>
          </cell>
          <cell r="M296">
            <v>26858066</v>
          </cell>
          <cell r="N296">
            <v>7498616.6100000003</v>
          </cell>
        </row>
        <row r="297">
          <cell r="L297">
            <v>215027874</v>
          </cell>
          <cell r="M297">
            <v>0</v>
          </cell>
          <cell r="N297">
            <v>344381702.55000001</v>
          </cell>
        </row>
        <row r="298">
          <cell r="L298">
            <v>65112651</v>
          </cell>
          <cell r="M298">
            <v>211635720</v>
          </cell>
          <cell r="N298">
            <v>61143864.210000001</v>
          </cell>
        </row>
        <row r="299">
          <cell r="L299">
            <v>1700957</v>
          </cell>
          <cell r="M299">
            <v>64032347</v>
          </cell>
          <cell r="N299">
            <v>891070.73</v>
          </cell>
        </row>
        <row r="300">
          <cell r="L300">
            <v>10576863</v>
          </cell>
          <cell r="M300">
            <v>1168833</v>
          </cell>
          <cell r="N300">
            <v>8255515.96</v>
          </cell>
        </row>
        <row r="301">
          <cell r="L301">
            <v>44702673</v>
          </cell>
          <cell r="M301">
            <v>10642799</v>
          </cell>
          <cell r="N301">
            <v>71031890.090000004</v>
          </cell>
        </row>
        <row r="302">
          <cell r="L302">
            <v>0</v>
          </cell>
          <cell r="M302">
            <v>46776653</v>
          </cell>
          <cell r="N302">
            <v>8430359.9700000007</v>
          </cell>
        </row>
        <row r="303">
          <cell r="L303">
            <v>0</v>
          </cell>
          <cell r="M303">
            <v>8621371</v>
          </cell>
          <cell r="N303">
            <v>60152.11</v>
          </cell>
        </row>
        <row r="304">
          <cell r="L304">
            <v>6422609</v>
          </cell>
          <cell r="M304">
            <v>446906</v>
          </cell>
          <cell r="N304">
            <v>3504073.16</v>
          </cell>
        </row>
        <row r="305">
          <cell r="L305">
            <v>44831382</v>
          </cell>
          <cell r="M305">
            <v>2714197</v>
          </cell>
          <cell r="N305">
            <v>43034474.740000002</v>
          </cell>
        </row>
        <row r="306">
          <cell r="L306">
            <v>14336829</v>
          </cell>
        </row>
        <row r="307">
          <cell r="L307">
            <v>0</v>
          </cell>
          <cell r="M307">
            <v>39783159</v>
          </cell>
          <cell r="N307">
            <v>12672274.32</v>
          </cell>
        </row>
        <row r="308">
          <cell r="L308">
            <v>0</v>
          </cell>
          <cell r="M308">
            <v>0</v>
          </cell>
          <cell r="N308">
            <v>18862311.530000001</v>
          </cell>
        </row>
        <row r="309">
          <cell r="L309">
            <v>0</v>
          </cell>
          <cell r="M309">
            <v>49222012</v>
          </cell>
        </row>
        <row r="310">
          <cell r="L310">
            <v>134860038</v>
          </cell>
          <cell r="M310">
            <v>143335324</v>
          </cell>
          <cell r="N310">
            <v>44003610.270000003</v>
          </cell>
        </row>
        <row r="311">
          <cell r="L311">
            <v>15798267</v>
          </cell>
          <cell r="M311">
            <v>19684485</v>
          </cell>
          <cell r="N311">
            <v>20839185.879999999</v>
          </cell>
        </row>
        <row r="312">
          <cell r="L312">
            <v>1072198</v>
          </cell>
          <cell r="M312">
            <v>932362</v>
          </cell>
          <cell r="N312">
            <v>1293516.08</v>
          </cell>
        </row>
        <row r="313">
          <cell r="L313">
            <v>4789028</v>
          </cell>
          <cell r="M313">
            <v>5134897</v>
          </cell>
          <cell r="N313">
            <v>3868984.84</v>
          </cell>
        </row>
        <row r="314">
          <cell r="L314">
            <v>23544118</v>
          </cell>
          <cell r="M314">
            <v>28272092</v>
          </cell>
          <cell r="N314">
            <v>9543948.5</v>
          </cell>
        </row>
        <row r="315">
          <cell r="L315">
            <v>1696948</v>
          </cell>
          <cell r="M315">
            <v>608096</v>
          </cell>
          <cell r="N315">
            <v>327920.59999999998</v>
          </cell>
        </row>
        <row r="316">
          <cell r="L316">
            <v>0</v>
          </cell>
          <cell r="M316">
            <v>0</v>
          </cell>
        </row>
        <row r="317">
          <cell r="L317">
            <v>4223500</v>
          </cell>
          <cell r="M317">
            <v>5164963</v>
          </cell>
          <cell r="N317">
            <v>5488300</v>
          </cell>
        </row>
        <row r="318">
          <cell r="L318">
            <v>240200</v>
          </cell>
          <cell r="M318">
            <v>261050</v>
          </cell>
          <cell r="N318">
            <v>355200</v>
          </cell>
        </row>
        <row r="319">
          <cell r="L319">
            <v>654740</v>
          </cell>
          <cell r="M319">
            <v>1125725</v>
          </cell>
          <cell r="N319">
            <v>505697</v>
          </cell>
        </row>
        <row r="320">
          <cell r="L320">
            <v>1540575</v>
          </cell>
          <cell r="M320">
            <v>987975</v>
          </cell>
          <cell r="N320">
            <v>42461.94</v>
          </cell>
        </row>
        <row r="321">
          <cell r="L321">
            <v>1448912</v>
          </cell>
          <cell r="M321">
            <v>1323000</v>
          </cell>
          <cell r="N321">
            <v>7508.62</v>
          </cell>
        </row>
        <row r="322">
          <cell r="L322">
            <v>914504</v>
          </cell>
          <cell r="M322">
            <v>1012729</v>
          </cell>
          <cell r="N322">
            <v>1272897.21</v>
          </cell>
        </row>
        <row r="323">
          <cell r="L323">
            <v>15410477</v>
          </cell>
          <cell r="M323">
            <v>14479433</v>
          </cell>
          <cell r="N323">
            <v>723546.25</v>
          </cell>
        </row>
        <row r="324">
          <cell r="L324">
            <v>1852923</v>
          </cell>
          <cell r="M324">
            <v>1780099</v>
          </cell>
          <cell r="N324">
            <v>1589699.22</v>
          </cell>
        </row>
        <row r="325">
          <cell r="L325">
            <v>475095</v>
          </cell>
          <cell r="M325">
            <v>496873</v>
          </cell>
          <cell r="N325">
            <v>1296373.1200000001</v>
          </cell>
        </row>
        <row r="326">
          <cell r="L326">
            <v>124374</v>
          </cell>
          <cell r="M326">
            <v>82918</v>
          </cell>
        </row>
        <row r="327">
          <cell r="L327">
            <v>14724103</v>
          </cell>
          <cell r="M327">
            <v>14724103</v>
          </cell>
          <cell r="N327">
            <v>14724102.960000001</v>
          </cell>
        </row>
        <row r="337">
          <cell r="L337">
            <v>124813882</v>
          </cell>
          <cell r="M337">
            <v>168055721</v>
          </cell>
          <cell r="N337">
            <v>169590679.50300002</v>
          </cell>
        </row>
        <row r="338">
          <cell r="M338">
            <v>0</v>
          </cell>
          <cell r="N338">
            <v>0</v>
          </cell>
        </row>
        <row r="339">
          <cell r="L339">
            <v>3159561</v>
          </cell>
          <cell r="M339">
            <v>2803399</v>
          </cell>
          <cell r="N339">
            <v>2125236.0099999998</v>
          </cell>
        </row>
        <row r="340">
          <cell r="L340">
            <v>524842</v>
          </cell>
          <cell r="M340">
            <v>2015273</v>
          </cell>
          <cell r="N340">
            <v>1497630.8</v>
          </cell>
        </row>
        <row r="341">
          <cell r="L341">
            <v>112163</v>
          </cell>
          <cell r="M341">
            <v>122646</v>
          </cell>
          <cell r="N341">
            <v>172316.64</v>
          </cell>
        </row>
        <row r="342">
          <cell r="L342">
            <v>45002</v>
          </cell>
          <cell r="M342">
            <v>0</v>
          </cell>
          <cell r="N342">
            <v>0</v>
          </cell>
        </row>
        <row r="343">
          <cell r="L343">
            <v>2011702</v>
          </cell>
          <cell r="M343">
            <v>2599523</v>
          </cell>
          <cell r="N343">
            <v>2441445.11</v>
          </cell>
        </row>
        <row r="344">
          <cell r="L344">
            <v>37325</v>
          </cell>
          <cell r="M344">
            <v>17388</v>
          </cell>
          <cell r="N344">
            <v>3998.48</v>
          </cell>
        </row>
        <row r="345">
          <cell r="L345">
            <v>163714</v>
          </cell>
          <cell r="M345">
            <v>179541</v>
          </cell>
          <cell r="N345">
            <v>30883.75</v>
          </cell>
        </row>
        <row r="346">
          <cell r="L346">
            <v>0</v>
          </cell>
          <cell r="M346">
            <v>0</v>
          </cell>
          <cell r="N346">
            <v>0</v>
          </cell>
        </row>
        <row r="347">
          <cell r="L347">
            <v>163605</v>
          </cell>
          <cell r="M347">
            <v>155934</v>
          </cell>
          <cell r="N347">
            <v>69943.539999999994</v>
          </cell>
        </row>
        <row r="348">
          <cell r="L348">
            <v>314638</v>
          </cell>
          <cell r="M348">
            <v>274924</v>
          </cell>
          <cell r="N348">
            <v>0</v>
          </cell>
        </row>
        <row r="349">
          <cell r="L349">
            <v>29988</v>
          </cell>
          <cell r="M349">
            <v>45867</v>
          </cell>
          <cell r="N349">
            <v>65459.1</v>
          </cell>
        </row>
        <row r="350">
          <cell r="L350">
            <v>148</v>
          </cell>
          <cell r="M350">
            <v>0</v>
          </cell>
          <cell r="N350">
            <v>330799.74</v>
          </cell>
        </row>
        <row r="351">
          <cell r="L351">
            <v>0</v>
          </cell>
          <cell r="M351">
            <v>0</v>
          </cell>
          <cell r="N351">
            <v>0</v>
          </cell>
        </row>
        <row r="352">
          <cell r="L352">
            <v>754807</v>
          </cell>
          <cell r="M352">
            <v>917647</v>
          </cell>
          <cell r="N352">
            <v>734181.91</v>
          </cell>
        </row>
        <row r="353">
          <cell r="L353">
            <v>36476</v>
          </cell>
          <cell r="M353">
            <v>35907</v>
          </cell>
          <cell r="N353">
            <v>189361.9</v>
          </cell>
        </row>
        <row r="354">
          <cell r="L354">
            <v>0</v>
          </cell>
          <cell r="M354">
            <v>451229</v>
          </cell>
          <cell r="N354">
            <v>0</v>
          </cell>
        </row>
        <row r="355">
          <cell r="L355">
            <v>0</v>
          </cell>
          <cell r="M355">
            <v>210732</v>
          </cell>
          <cell r="N355">
            <v>314357.98</v>
          </cell>
        </row>
        <row r="356">
          <cell r="L356">
            <v>3468360</v>
          </cell>
          <cell r="M356">
            <v>2886780</v>
          </cell>
          <cell r="N356">
            <v>1334435.8799999999</v>
          </cell>
        </row>
        <row r="357">
          <cell r="L357">
            <v>0</v>
          </cell>
          <cell r="M357">
            <v>0</v>
          </cell>
          <cell r="N357">
            <v>454294.37</v>
          </cell>
        </row>
        <row r="358">
          <cell r="L358">
            <v>435528</v>
          </cell>
          <cell r="M358">
            <v>330969</v>
          </cell>
          <cell r="N358">
            <v>29602.560000000001</v>
          </cell>
        </row>
        <row r="359">
          <cell r="L359">
            <v>122634</v>
          </cell>
          <cell r="M359">
            <v>63578</v>
          </cell>
        </row>
        <row r="360">
          <cell r="L360">
            <v>62179</v>
          </cell>
          <cell r="M360">
            <v>304858</v>
          </cell>
          <cell r="N360">
            <v>0</v>
          </cell>
        </row>
        <row r="361">
          <cell r="L361">
            <v>236102</v>
          </cell>
          <cell r="M361">
            <v>29805108</v>
          </cell>
          <cell r="N361">
            <v>23241910.010000002</v>
          </cell>
        </row>
        <row r="362">
          <cell r="L362">
            <v>0</v>
          </cell>
          <cell r="M362">
            <v>58294</v>
          </cell>
          <cell r="N362">
            <v>13107.46</v>
          </cell>
        </row>
        <row r="363">
          <cell r="L363">
            <v>414844</v>
          </cell>
          <cell r="N363">
            <v>362491</v>
          </cell>
        </row>
        <row r="364">
          <cell r="L364">
            <v>289824</v>
          </cell>
          <cell r="M364">
            <v>0</v>
          </cell>
          <cell r="N364">
            <v>0</v>
          </cell>
        </row>
        <row r="365">
          <cell r="L365">
            <v>968</v>
          </cell>
          <cell r="M365">
            <v>0</v>
          </cell>
          <cell r="N365">
            <v>2024.8</v>
          </cell>
        </row>
        <row r="366">
          <cell r="L366">
            <v>16808812</v>
          </cell>
          <cell r="M366">
            <v>0</v>
          </cell>
          <cell r="N366">
            <v>0</v>
          </cell>
        </row>
        <row r="367">
          <cell r="L367">
            <v>14</v>
          </cell>
          <cell r="M367">
            <v>0</v>
          </cell>
          <cell r="N367">
            <v>0</v>
          </cell>
        </row>
        <row r="368">
          <cell r="L368">
            <v>100742</v>
          </cell>
          <cell r="M368">
            <v>63415</v>
          </cell>
          <cell r="N368">
            <v>0</v>
          </cell>
        </row>
        <row r="369">
          <cell r="L369">
            <v>0</v>
          </cell>
        </row>
        <row r="370">
          <cell r="L370">
            <v>0</v>
          </cell>
          <cell r="M370">
            <v>0</v>
          </cell>
          <cell r="N370">
            <v>8206.43</v>
          </cell>
        </row>
        <row r="371">
          <cell r="L371">
            <v>416544</v>
          </cell>
          <cell r="M371">
            <v>657556</v>
          </cell>
          <cell r="N371">
            <v>538629.27</v>
          </cell>
        </row>
        <row r="372">
          <cell r="L372">
            <v>0</v>
          </cell>
          <cell r="M372">
            <v>0</v>
          </cell>
          <cell r="N372">
            <v>6685.86</v>
          </cell>
        </row>
        <row r="373">
          <cell r="L373">
            <v>1639441</v>
          </cell>
          <cell r="M373">
            <v>1932402</v>
          </cell>
          <cell r="N373">
            <v>2519566.7200000002</v>
          </cell>
        </row>
        <row r="374">
          <cell r="L374">
            <v>68672</v>
          </cell>
          <cell r="M374">
            <v>244502</v>
          </cell>
          <cell r="N374">
            <v>11500.32</v>
          </cell>
        </row>
        <row r="375">
          <cell r="L375">
            <v>875</v>
          </cell>
          <cell r="M375">
            <v>0</v>
          </cell>
          <cell r="N375">
            <v>48781.38</v>
          </cell>
        </row>
        <row r="376">
          <cell r="L376">
            <v>697207</v>
          </cell>
          <cell r="M376">
            <v>780329</v>
          </cell>
          <cell r="N376">
            <v>661549.28</v>
          </cell>
        </row>
        <row r="377">
          <cell r="L377">
            <v>1344943</v>
          </cell>
          <cell r="M377">
            <v>1672769</v>
          </cell>
          <cell r="N377">
            <v>871881.27</v>
          </cell>
        </row>
        <row r="378">
          <cell r="L378">
            <v>11503</v>
          </cell>
          <cell r="M378">
            <v>316907</v>
          </cell>
          <cell r="N378">
            <v>81852.34</v>
          </cell>
        </row>
        <row r="379">
          <cell r="L379">
            <v>90492</v>
          </cell>
          <cell r="M379">
            <v>6287458</v>
          </cell>
          <cell r="N379">
            <v>6661470.3130000001</v>
          </cell>
        </row>
        <row r="380">
          <cell r="L380">
            <v>140443</v>
          </cell>
          <cell r="M380">
            <v>116711</v>
          </cell>
          <cell r="N380">
            <v>117111.69</v>
          </cell>
        </row>
        <row r="381">
          <cell r="L381">
            <v>547526</v>
          </cell>
          <cell r="M381">
            <v>643737</v>
          </cell>
          <cell r="N381">
            <v>892636.91</v>
          </cell>
        </row>
        <row r="382">
          <cell r="L382">
            <v>467888</v>
          </cell>
          <cell r="M382">
            <v>619773</v>
          </cell>
          <cell r="N382">
            <v>555692.29</v>
          </cell>
        </row>
        <row r="383">
          <cell r="L383">
            <v>3727561</v>
          </cell>
          <cell r="M383">
            <v>3992925</v>
          </cell>
          <cell r="N383">
            <v>2967391.22</v>
          </cell>
        </row>
        <row r="384">
          <cell r="L384">
            <v>223420</v>
          </cell>
          <cell r="M384">
            <v>138792</v>
          </cell>
          <cell r="N384">
            <v>115287.74</v>
          </cell>
        </row>
        <row r="385">
          <cell r="L385">
            <v>4754400</v>
          </cell>
          <cell r="M385">
            <v>4027338</v>
          </cell>
          <cell r="N385">
            <v>5289433.0599999996</v>
          </cell>
        </row>
        <row r="386">
          <cell r="L386">
            <v>0</v>
          </cell>
          <cell r="N386">
            <v>77094.66</v>
          </cell>
        </row>
        <row r="387">
          <cell r="L387">
            <v>5975</v>
          </cell>
          <cell r="M387">
            <v>123299</v>
          </cell>
        </row>
        <row r="388">
          <cell r="L388">
            <v>98666</v>
          </cell>
          <cell r="M388">
            <v>95670</v>
          </cell>
          <cell r="N388">
            <v>69144.83</v>
          </cell>
        </row>
        <row r="389">
          <cell r="L389">
            <v>67342839</v>
          </cell>
          <cell r="M389">
            <v>83215829</v>
          </cell>
          <cell r="N389">
            <v>89284394.989999995</v>
          </cell>
        </row>
        <row r="390">
          <cell r="L390">
            <v>3723172</v>
          </cell>
          <cell r="M390">
            <v>5162347</v>
          </cell>
          <cell r="N390">
            <v>4182860.18</v>
          </cell>
        </row>
        <row r="391">
          <cell r="L391">
            <v>6856858</v>
          </cell>
          <cell r="M391">
            <v>12415422</v>
          </cell>
          <cell r="N391">
            <v>11510416.689999999</v>
          </cell>
        </row>
        <row r="392">
          <cell r="L392">
            <v>503295</v>
          </cell>
          <cell r="M392">
            <v>892696</v>
          </cell>
          <cell r="N392">
            <v>8363637.46</v>
          </cell>
        </row>
        <row r="393">
          <cell r="L393">
            <v>21506</v>
          </cell>
          <cell r="M393">
            <v>27269</v>
          </cell>
          <cell r="N393">
            <v>43867.97</v>
          </cell>
        </row>
        <row r="394">
          <cell r="L394">
            <v>117231</v>
          </cell>
          <cell r="M394">
            <v>15069</v>
          </cell>
        </row>
        <row r="395">
          <cell r="L395">
            <v>86533</v>
          </cell>
          <cell r="M395">
            <v>537392</v>
          </cell>
          <cell r="N395">
            <v>642865.56000000006</v>
          </cell>
        </row>
        <row r="396">
          <cell r="L396">
            <v>1523905</v>
          </cell>
          <cell r="M396">
            <v>1153</v>
          </cell>
          <cell r="N396">
            <v>3800.56</v>
          </cell>
        </row>
        <row r="397">
          <cell r="L397">
            <v>437926</v>
          </cell>
          <cell r="M397">
            <v>132964</v>
          </cell>
          <cell r="N397">
            <v>174238.6</v>
          </cell>
        </row>
        <row r="398">
          <cell r="L398">
            <v>263984</v>
          </cell>
          <cell r="M398">
            <v>149536</v>
          </cell>
          <cell r="N398">
            <v>127403</v>
          </cell>
        </row>
        <row r="399">
          <cell r="L399">
            <v>337524</v>
          </cell>
          <cell r="M399">
            <v>342513</v>
          </cell>
          <cell r="N399">
            <v>312163.78999999998</v>
          </cell>
        </row>
        <row r="400">
          <cell r="L400">
            <v>69575</v>
          </cell>
          <cell r="M400">
            <v>170351</v>
          </cell>
          <cell r="N400">
            <v>37634.080000000002</v>
          </cell>
        </row>
        <row r="404">
          <cell r="L404">
            <v>201616712</v>
          </cell>
          <cell r="M404">
            <v>185581234.47999999</v>
          </cell>
          <cell r="N404">
            <v>226740569.22</v>
          </cell>
        </row>
        <row r="405">
          <cell r="N405">
            <v>0</v>
          </cell>
        </row>
        <row r="406">
          <cell r="L406">
            <v>44726</v>
          </cell>
          <cell r="M406">
            <v>56895</v>
          </cell>
          <cell r="N406">
            <v>67270.05</v>
          </cell>
        </row>
        <row r="407">
          <cell r="L407">
            <v>6509157</v>
          </cell>
          <cell r="M407">
            <v>4763966</v>
          </cell>
          <cell r="N407">
            <v>4498418.2699999996</v>
          </cell>
        </row>
        <row r="408">
          <cell r="L408">
            <v>19411621</v>
          </cell>
          <cell r="M408">
            <v>16004934</v>
          </cell>
          <cell r="N408">
            <v>15457566.640000001</v>
          </cell>
        </row>
        <row r="409">
          <cell r="L409">
            <v>3674629</v>
          </cell>
          <cell r="M409">
            <v>821172.44</v>
          </cell>
          <cell r="N409">
            <v>17035238.18</v>
          </cell>
        </row>
        <row r="410">
          <cell r="L410">
            <v>26633</v>
          </cell>
          <cell r="M410">
            <v>133032.44</v>
          </cell>
          <cell r="N410">
            <v>10545</v>
          </cell>
        </row>
        <row r="411">
          <cell r="L411">
            <v>79323262</v>
          </cell>
          <cell r="M411">
            <v>79414260</v>
          </cell>
          <cell r="N411">
            <v>63033181.609999999</v>
          </cell>
        </row>
        <row r="412">
          <cell r="L412">
            <v>0</v>
          </cell>
          <cell r="M412">
            <v>0</v>
          </cell>
          <cell r="N412">
            <v>0</v>
          </cell>
        </row>
        <row r="413">
          <cell r="L413">
            <v>1500487</v>
          </cell>
          <cell r="M413">
            <v>1501652.4</v>
          </cell>
          <cell r="N413">
            <v>1390589.1</v>
          </cell>
        </row>
        <row r="414">
          <cell r="L414">
            <v>0</v>
          </cell>
          <cell r="M414">
            <v>0</v>
          </cell>
          <cell r="N414">
            <v>0</v>
          </cell>
        </row>
        <row r="415">
          <cell r="L415">
            <v>1494202</v>
          </cell>
          <cell r="M415">
            <v>1764588.39</v>
          </cell>
          <cell r="N415">
            <v>1909865.59</v>
          </cell>
        </row>
        <row r="416">
          <cell r="L416">
            <v>574400</v>
          </cell>
          <cell r="M416">
            <v>688636.66</v>
          </cell>
          <cell r="N416">
            <v>3790968.53</v>
          </cell>
        </row>
        <row r="417">
          <cell r="L417">
            <v>921887</v>
          </cell>
          <cell r="M417">
            <v>1207885.46</v>
          </cell>
          <cell r="N417">
            <v>946920.54</v>
          </cell>
        </row>
        <row r="418">
          <cell r="L418">
            <v>67980</v>
          </cell>
          <cell r="M418">
            <v>68475</v>
          </cell>
          <cell r="N418">
            <v>57720</v>
          </cell>
        </row>
        <row r="419">
          <cell r="L419">
            <v>49534</v>
          </cell>
          <cell r="M419">
            <v>55296</v>
          </cell>
          <cell r="N419">
            <v>45438.74</v>
          </cell>
        </row>
        <row r="420">
          <cell r="L420">
            <v>52965</v>
          </cell>
          <cell r="M420">
            <v>56830</v>
          </cell>
          <cell r="N420">
            <v>57808.76</v>
          </cell>
        </row>
        <row r="421">
          <cell r="L421">
            <v>2153490</v>
          </cell>
          <cell r="M421">
            <v>2626716</v>
          </cell>
          <cell r="N421">
            <v>3644252.53</v>
          </cell>
        </row>
        <row r="422">
          <cell r="L422">
            <v>323274</v>
          </cell>
          <cell r="M422">
            <v>592411.65</v>
          </cell>
          <cell r="N422">
            <v>5168829.6500000004</v>
          </cell>
        </row>
        <row r="423">
          <cell r="L423">
            <v>704958</v>
          </cell>
          <cell r="M423">
            <v>760980.69</v>
          </cell>
          <cell r="N423">
            <v>6367181.3499999996</v>
          </cell>
        </row>
        <row r="424">
          <cell r="L424">
            <v>447494</v>
          </cell>
          <cell r="M424">
            <v>92400</v>
          </cell>
          <cell r="N424">
            <v>21723040.649999999</v>
          </cell>
        </row>
        <row r="425">
          <cell r="L425">
            <v>1346307</v>
          </cell>
        </row>
        <row r="426">
          <cell r="L426">
            <v>20697</v>
          </cell>
          <cell r="M426">
            <v>0</v>
          </cell>
          <cell r="N426">
            <v>59800</v>
          </cell>
        </row>
        <row r="427">
          <cell r="L427">
            <v>70204</v>
          </cell>
          <cell r="M427">
            <v>97662.74</v>
          </cell>
          <cell r="N427">
            <v>54332.46</v>
          </cell>
        </row>
        <row r="428">
          <cell r="L428">
            <v>692139</v>
          </cell>
          <cell r="M428">
            <v>1229172.5900000001</v>
          </cell>
          <cell r="N428">
            <v>1271450.97</v>
          </cell>
        </row>
        <row r="429">
          <cell r="L429">
            <v>7695</v>
          </cell>
          <cell r="M429">
            <v>0</v>
          </cell>
          <cell r="N429">
            <v>0</v>
          </cell>
        </row>
        <row r="430">
          <cell r="M430">
            <v>190705.22</v>
          </cell>
          <cell r="N430">
            <v>38850</v>
          </cell>
        </row>
        <row r="431">
          <cell r="L431">
            <v>58765</v>
          </cell>
          <cell r="M431">
            <v>26792.66</v>
          </cell>
          <cell r="N431">
            <v>862497.72</v>
          </cell>
        </row>
        <row r="432">
          <cell r="M432">
            <v>3526.04</v>
          </cell>
        </row>
        <row r="433">
          <cell r="L433">
            <v>16277</v>
          </cell>
          <cell r="M433">
            <v>6053.3</v>
          </cell>
          <cell r="N433">
            <v>14596.94</v>
          </cell>
        </row>
        <row r="434">
          <cell r="L434">
            <v>423620</v>
          </cell>
          <cell r="M434">
            <v>552268.93000000005</v>
          </cell>
          <cell r="N434">
            <v>634244.15</v>
          </cell>
        </row>
        <row r="435">
          <cell r="L435">
            <v>332432</v>
          </cell>
          <cell r="M435">
            <v>190642.03</v>
          </cell>
          <cell r="N435">
            <v>438319.04</v>
          </cell>
        </row>
        <row r="436">
          <cell r="L436">
            <v>885247</v>
          </cell>
          <cell r="M436">
            <v>1907522</v>
          </cell>
          <cell r="N436">
            <v>2404096.1800000002</v>
          </cell>
        </row>
        <row r="437">
          <cell r="L437">
            <v>114287</v>
          </cell>
          <cell r="M437">
            <v>85466.64</v>
          </cell>
          <cell r="N437">
            <v>50080.4</v>
          </cell>
        </row>
        <row r="438">
          <cell r="L438">
            <v>76686</v>
          </cell>
          <cell r="M438">
            <v>220364.64</v>
          </cell>
          <cell r="N438">
            <v>66047.63</v>
          </cell>
        </row>
        <row r="439">
          <cell r="L439">
            <v>27277800</v>
          </cell>
          <cell r="M439">
            <v>13492460.82</v>
          </cell>
          <cell r="N439">
            <v>19450378.66</v>
          </cell>
        </row>
        <row r="440">
          <cell r="N440">
            <v>15216.6</v>
          </cell>
        </row>
        <row r="441">
          <cell r="L441">
            <v>495</v>
          </cell>
          <cell r="M441">
            <v>3632518.98</v>
          </cell>
          <cell r="N441">
            <v>1566820.5</v>
          </cell>
        </row>
        <row r="442">
          <cell r="L442">
            <v>49325</v>
          </cell>
          <cell r="M442">
            <v>49401.78</v>
          </cell>
          <cell r="N442">
            <v>138084.31</v>
          </cell>
        </row>
        <row r="443">
          <cell r="L443">
            <v>0</v>
          </cell>
          <cell r="M443">
            <v>0</v>
          </cell>
          <cell r="N443">
            <v>0</v>
          </cell>
        </row>
        <row r="444">
          <cell r="L444">
            <v>193226</v>
          </cell>
          <cell r="M444">
            <v>317262.98</v>
          </cell>
          <cell r="N444">
            <v>267148.65999999997</v>
          </cell>
        </row>
        <row r="445">
          <cell r="L445">
            <v>715706</v>
          </cell>
          <cell r="M445">
            <v>382657</v>
          </cell>
          <cell r="N445">
            <v>1567950.86</v>
          </cell>
        </row>
        <row r="446">
          <cell r="L446">
            <v>1100</v>
          </cell>
          <cell r="M446">
            <v>72050</v>
          </cell>
          <cell r="N446">
            <v>116599.95</v>
          </cell>
        </row>
        <row r="447">
          <cell r="L447">
            <v>14228269</v>
          </cell>
          <cell r="M447">
            <v>12541140.4</v>
          </cell>
          <cell r="N447">
            <v>6517390.4000000004</v>
          </cell>
        </row>
        <row r="448">
          <cell r="L448">
            <v>62317</v>
          </cell>
          <cell r="M448">
            <v>0</v>
          </cell>
          <cell r="N448">
            <v>9990</v>
          </cell>
        </row>
        <row r="449">
          <cell r="L449">
            <v>0</v>
          </cell>
          <cell r="M449">
            <v>0</v>
          </cell>
          <cell r="N449">
            <v>0</v>
          </cell>
        </row>
        <row r="450">
          <cell r="L450">
            <v>5000</v>
          </cell>
          <cell r="M450">
            <v>0</v>
          </cell>
          <cell r="N450">
            <v>11655</v>
          </cell>
        </row>
        <row r="451">
          <cell r="L451">
            <v>445999</v>
          </cell>
          <cell r="M451">
            <v>592994.18999999994</v>
          </cell>
          <cell r="N451">
            <v>523333.12</v>
          </cell>
        </row>
        <row r="452">
          <cell r="L452">
            <v>173030</v>
          </cell>
          <cell r="M452">
            <v>137830</v>
          </cell>
          <cell r="N452">
            <v>2517121.25</v>
          </cell>
        </row>
        <row r="453">
          <cell r="L453">
            <v>0</v>
          </cell>
          <cell r="M453">
            <v>0</v>
          </cell>
          <cell r="N453">
            <v>0</v>
          </cell>
        </row>
        <row r="454">
          <cell r="L454">
            <v>276085</v>
          </cell>
          <cell r="M454">
            <v>18307.47</v>
          </cell>
          <cell r="N454">
            <v>55244.79</v>
          </cell>
        </row>
        <row r="455">
          <cell r="L455">
            <v>23365</v>
          </cell>
          <cell r="M455">
            <v>6022.18</v>
          </cell>
          <cell r="N455">
            <v>9546</v>
          </cell>
        </row>
        <row r="456">
          <cell r="L456">
            <v>0</v>
          </cell>
          <cell r="M456">
            <v>0</v>
          </cell>
          <cell r="N456">
            <v>0</v>
          </cell>
        </row>
        <row r="457">
          <cell r="L457">
            <v>1705920</v>
          </cell>
          <cell r="M457">
            <v>2184900</v>
          </cell>
          <cell r="N457">
            <v>9406324.6799999997</v>
          </cell>
        </row>
        <row r="458">
          <cell r="L458">
            <v>11000</v>
          </cell>
          <cell r="M458">
            <v>25230</v>
          </cell>
          <cell r="N458">
            <v>29864.99</v>
          </cell>
        </row>
        <row r="459">
          <cell r="L459">
            <v>4488</v>
          </cell>
          <cell r="M459">
            <v>0</v>
          </cell>
          <cell r="N459">
            <v>3668.56</v>
          </cell>
        </row>
        <row r="460">
          <cell r="L460">
            <v>12545</v>
          </cell>
          <cell r="M460">
            <v>104104</v>
          </cell>
          <cell r="N460">
            <v>92093.98</v>
          </cell>
        </row>
        <row r="461">
          <cell r="L461">
            <v>10551519</v>
          </cell>
          <cell r="M461">
            <v>13735935.810000001</v>
          </cell>
          <cell r="N461">
            <v>12451701.08</v>
          </cell>
        </row>
        <row r="462">
          <cell r="L462">
            <v>70558</v>
          </cell>
          <cell r="M462">
            <v>79593.36</v>
          </cell>
          <cell r="N462">
            <v>518886.26</v>
          </cell>
        </row>
        <row r="463">
          <cell r="L463">
            <v>1209667</v>
          </cell>
          <cell r="M463">
            <v>903104</v>
          </cell>
          <cell r="N463">
            <v>683235.07</v>
          </cell>
        </row>
        <row r="464">
          <cell r="L464">
            <v>1320085</v>
          </cell>
          <cell r="M464">
            <v>1284692.8</v>
          </cell>
          <cell r="N464">
            <v>2028549.38</v>
          </cell>
        </row>
        <row r="465">
          <cell r="L465">
            <v>70833</v>
          </cell>
          <cell r="M465">
            <v>65780</v>
          </cell>
          <cell r="N465">
            <v>54209.120000000003</v>
          </cell>
        </row>
        <row r="466">
          <cell r="L466">
            <v>1078120</v>
          </cell>
          <cell r="M466">
            <v>999148</v>
          </cell>
          <cell r="N466">
            <v>57985.01</v>
          </cell>
        </row>
        <row r="467">
          <cell r="L467">
            <v>12666</v>
          </cell>
          <cell r="M467">
            <v>6963</v>
          </cell>
          <cell r="N467">
            <v>3695558.61</v>
          </cell>
        </row>
        <row r="468">
          <cell r="L468">
            <v>26262</v>
          </cell>
          <cell r="M468">
            <v>97573.13</v>
          </cell>
          <cell r="N468">
            <v>297984.08</v>
          </cell>
        </row>
        <row r="469">
          <cell r="L469">
            <v>1299288</v>
          </cell>
          <cell r="M469">
            <v>1106263.04</v>
          </cell>
          <cell r="N469">
            <v>426166.09</v>
          </cell>
        </row>
        <row r="470">
          <cell r="L470">
            <v>3748791</v>
          </cell>
          <cell r="M470">
            <v>3686340.97</v>
          </cell>
          <cell r="N470">
            <v>37025</v>
          </cell>
        </row>
        <row r="471">
          <cell r="L471">
            <v>141489</v>
          </cell>
          <cell r="M471">
            <v>397592.76</v>
          </cell>
          <cell r="N471">
            <v>87533.97</v>
          </cell>
        </row>
        <row r="472">
          <cell r="L472">
            <v>318620</v>
          </cell>
          <cell r="M472">
            <v>442943.62</v>
          </cell>
          <cell r="N472">
            <v>448495.18</v>
          </cell>
        </row>
        <row r="473">
          <cell r="N473">
            <v>321500</v>
          </cell>
        </row>
        <row r="474">
          <cell r="L474">
            <v>338877</v>
          </cell>
          <cell r="M474">
            <v>154719.64000000001</v>
          </cell>
          <cell r="N474">
            <v>319206.17</v>
          </cell>
        </row>
        <row r="475">
          <cell r="L475">
            <v>36948</v>
          </cell>
          <cell r="M475">
            <v>35162.78</v>
          </cell>
          <cell r="N475">
            <v>0</v>
          </cell>
        </row>
        <row r="476">
          <cell r="L476">
            <v>1253793</v>
          </cell>
          <cell r="M476">
            <v>435970.32</v>
          </cell>
          <cell r="N476">
            <v>292479.40999999997</v>
          </cell>
        </row>
        <row r="477">
          <cell r="L477">
            <v>332689</v>
          </cell>
          <cell r="M477">
            <v>291438.59999999998</v>
          </cell>
        </row>
        <row r="478">
          <cell r="L478">
            <v>0</v>
          </cell>
          <cell r="M478">
            <v>0</v>
          </cell>
        </row>
        <row r="479">
          <cell r="L479">
            <v>0</v>
          </cell>
          <cell r="M479">
            <v>355515.98</v>
          </cell>
        </row>
        <row r="480">
          <cell r="L480">
            <v>0</v>
          </cell>
          <cell r="M480">
            <v>1126400</v>
          </cell>
        </row>
        <row r="481">
          <cell r="L481">
            <v>0</v>
          </cell>
          <cell r="M481">
            <v>0</v>
          </cell>
        </row>
        <row r="482">
          <cell r="L482">
            <v>0</v>
          </cell>
          <cell r="M482">
            <v>180160</v>
          </cell>
        </row>
        <row r="485">
          <cell r="N485">
            <v>1415269.38</v>
          </cell>
        </row>
        <row r="486">
          <cell r="L486">
            <v>11214465</v>
          </cell>
          <cell r="M486">
            <v>7720886.3200000003</v>
          </cell>
          <cell r="N486">
            <v>6303202.6299999999</v>
          </cell>
        </row>
        <row r="487">
          <cell r="L487">
            <v>2081317</v>
          </cell>
          <cell r="M487">
            <v>3797861.63</v>
          </cell>
          <cell r="N487">
            <v>3903999.79</v>
          </cell>
        </row>
        <row r="489">
          <cell r="L489">
            <v>55595045</v>
          </cell>
          <cell r="M489">
            <v>49962829</v>
          </cell>
          <cell r="N489">
            <v>86898268.639999986</v>
          </cell>
        </row>
        <row r="490">
          <cell r="L490">
            <v>137249163</v>
          </cell>
          <cell r="M490">
            <v>153524881</v>
          </cell>
          <cell r="N490">
            <v>139525014.85000002</v>
          </cell>
        </row>
        <row r="491">
          <cell r="L491">
            <v>192844208</v>
          </cell>
          <cell r="M491">
            <v>203487710</v>
          </cell>
          <cell r="N491">
            <v>226423283.49000001</v>
          </cell>
        </row>
        <row r="492">
          <cell r="M492">
            <v>0</v>
          </cell>
          <cell r="N492">
            <v>0</v>
          </cell>
        </row>
        <row r="493">
          <cell r="L493">
            <v>8400277</v>
          </cell>
          <cell r="M493">
            <v>9230343</v>
          </cell>
          <cell r="N493">
            <v>12582859.460000001</v>
          </cell>
        </row>
        <row r="494">
          <cell r="L494">
            <v>30000</v>
          </cell>
          <cell r="M494">
            <v>97000</v>
          </cell>
          <cell r="N494">
            <v>80000</v>
          </cell>
        </row>
        <row r="495">
          <cell r="L495">
            <v>904571</v>
          </cell>
          <cell r="M495">
            <v>1233139</v>
          </cell>
          <cell r="N495">
            <v>1137520.8899999999</v>
          </cell>
        </row>
        <row r="496">
          <cell r="L496">
            <v>0</v>
          </cell>
          <cell r="M496">
            <v>0</v>
          </cell>
        </row>
        <row r="497">
          <cell r="L497">
            <v>803760</v>
          </cell>
          <cell r="M497">
            <v>463089</v>
          </cell>
          <cell r="N497">
            <v>580536.16</v>
          </cell>
        </row>
        <row r="498">
          <cell r="L498">
            <v>1852701</v>
          </cell>
          <cell r="M498">
            <v>1869205</v>
          </cell>
          <cell r="N498">
            <v>2685093</v>
          </cell>
        </row>
        <row r="499">
          <cell r="L499">
            <v>664214</v>
          </cell>
          <cell r="M499">
            <v>561385</v>
          </cell>
          <cell r="N499">
            <v>238516.12</v>
          </cell>
        </row>
        <row r="500">
          <cell r="L500">
            <v>0</v>
          </cell>
          <cell r="M500">
            <v>1719076</v>
          </cell>
          <cell r="N500">
            <v>1449957.8</v>
          </cell>
        </row>
        <row r="502">
          <cell r="L502">
            <v>0</v>
          </cell>
          <cell r="M502">
            <v>0</v>
          </cell>
          <cell r="N502">
            <v>0</v>
          </cell>
        </row>
        <row r="503">
          <cell r="L503">
            <v>1150000</v>
          </cell>
          <cell r="M503">
            <v>1387000</v>
          </cell>
          <cell r="N503">
            <v>1299999.5</v>
          </cell>
        </row>
        <row r="504">
          <cell r="L504">
            <v>26685817</v>
          </cell>
          <cell r="M504">
            <v>28846072</v>
          </cell>
          <cell r="N504">
            <v>30795175.609999999</v>
          </cell>
        </row>
        <row r="505">
          <cell r="L505">
            <v>2930000</v>
          </cell>
          <cell r="M505">
            <v>2340000</v>
          </cell>
          <cell r="N505">
            <v>2000000</v>
          </cell>
        </row>
        <row r="506">
          <cell r="L506">
            <v>9563225</v>
          </cell>
          <cell r="M506">
            <v>11049410</v>
          </cell>
          <cell r="N506">
            <v>9505395.1999999993</v>
          </cell>
        </row>
        <row r="507">
          <cell r="L507">
            <v>1624650</v>
          </cell>
          <cell r="M507">
            <v>1900000</v>
          </cell>
          <cell r="N507">
            <v>2120500</v>
          </cell>
        </row>
        <row r="508">
          <cell r="L508">
            <v>16130000</v>
          </cell>
          <cell r="M508">
            <v>14900000</v>
          </cell>
          <cell r="N508">
            <v>13650000</v>
          </cell>
        </row>
        <row r="509">
          <cell r="L509">
            <v>1937502</v>
          </cell>
          <cell r="M509">
            <v>1800000</v>
          </cell>
          <cell r="N509">
            <v>1800000</v>
          </cell>
        </row>
        <row r="510">
          <cell r="L510">
            <v>3650000</v>
          </cell>
          <cell r="M510">
            <v>3800000</v>
          </cell>
          <cell r="N510">
            <v>3989606</v>
          </cell>
        </row>
        <row r="511">
          <cell r="L511">
            <v>2100000</v>
          </cell>
          <cell r="M511">
            <v>2500000</v>
          </cell>
          <cell r="N511">
            <v>1999999</v>
          </cell>
        </row>
        <row r="512">
          <cell r="L512">
            <v>4319996</v>
          </cell>
          <cell r="M512">
            <v>4158715</v>
          </cell>
          <cell r="N512">
            <v>3800000</v>
          </cell>
        </row>
        <row r="513">
          <cell r="L513">
            <v>5680000</v>
          </cell>
          <cell r="M513">
            <v>4544748</v>
          </cell>
          <cell r="N513">
            <v>4462000</v>
          </cell>
        </row>
        <row r="514">
          <cell r="L514">
            <v>1000000</v>
          </cell>
          <cell r="M514">
            <v>1250000</v>
          </cell>
          <cell r="N514">
            <v>1200000</v>
          </cell>
        </row>
        <row r="515">
          <cell r="L515">
            <v>14545408</v>
          </cell>
          <cell r="M515">
            <v>10174059</v>
          </cell>
          <cell r="N515">
            <v>10000000</v>
          </cell>
        </row>
        <row r="516">
          <cell r="L516">
            <v>1700000</v>
          </cell>
          <cell r="M516">
            <v>2410915</v>
          </cell>
          <cell r="N516">
            <v>2400000</v>
          </cell>
        </row>
        <row r="517">
          <cell r="L517">
            <v>1463700</v>
          </cell>
          <cell r="M517">
            <v>930000</v>
          </cell>
          <cell r="N517">
            <v>983456.11</v>
          </cell>
        </row>
        <row r="518">
          <cell r="L518">
            <v>3805342</v>
          </cell>
          <cell r="M518">
            <v>14291223</v>
          </cell>
          <cell r="N518">
            <v>3500000</v>
          </cell>
        </row>
        <row r="519">
          <cell r="L519">
            <v>7000000</v>
          </cell>
          <cell r="M519">
            <v>5250000</v>
          </cell>
          <cell r="N519">
            <v>4300000</v>
          </cell>
        </row>
        <row r="520">
          <cell r="L520">
            <v>0</v>
          </cell>
          <cell r="M520">
            <v>200000</v>
          </cell>
          <cell r="N520">
            <v>200000</v>
          </cell>
        </row>
        <row r="521">
          <cell r="L521">
            <v>2655600</v>
          </cell>
          <cell r="M521">
            <v>0</v>
          </cell>
        </row>
        <row r="522">
          <cell r="L522">
            <v>3000000</v>
          </cell>
          <cell r="M522">
            <v>0</v>
          </cell>
        </row>
        <row r="523">
          <cell r="L523">
            <v>0</v>
          </cell>
          <cell r="M523">
            <v>0</v>
          </cell>
        </row>
        <row r="524">
          <cell r="L524">
            <v>8441267</v>
          </cell>
          <cell r="M524">
            <v>13389043</v>
          </cell>
          <cell r="N524">
            <v>11256867</v>
          </cell>
        </row>
        <row r="525">
          <cell r="L525">
            <v>88000</v>
          </cell>
          <cell r="M525">
            <v>0</v>
          </cell>
          <cell r="N525">
            <v>220000</v>
          </cell>
        </row>
        <row r="526">
          <cell r="L526">
            <v>20000</v>
          </cell>
        </row>
        <row r="527">
          <cell r="L527">
            <v>41313511</v>
          </cell>
          <cell r="M527">
            <v>36573786</v>
          </cell>
          <cell r="N527">
            <v>75641401.640000001</v>
          </cell>
        </row>
        <row r="528">
          <cell r="L528">
            <v>16000000</v>
          </cell>
          <cell r="M528">
            <v>4360704</v>
          </cell>
        </row>
        <row r="531">
          <cell r="L531">
            <v>200000</v>
          </cell>
          <cell r="M531">
            <v>15988799</v>
          </cell>
          <cell r="N531">
            <v>16214400</v>
          </cell>
        </row>
        <row r="532">
          <cell r="M532">
            <v>3283999</v>
          </cell>
          <cell r="N532">
            <v>3316000</v>
          </cell>
        </row>
        <row r="533">
          <cell r="M533">
            <v>2986000</v>
          </cell>
          <cell r="N533">
            <v>3014000</v>
          </cell>
        </row>
        <row r="534">
          <cell r="M534">
            <v>0</v>
          </cell>
        </row>
        <row r="535">
          <cell r="M535">
            <v>0</v>
          </cell>
        </row>
        <row r="536">
          <cell r="M536">
            <v>0</v>
          </cell>
        </row>
        <row r="537">
          <cell r="M537">
            <v>0</v>
          </cell>
        </row>
        <row r="538">
          <cell r="L538">
            <v>3184667</v>
          </cell>
        </row>
        <row r="540">
          <cell r="M540">
            <v>21728278.420000002</v>
          </cell>
        </row>
        <row r="541">
          <cell r="L541">
            <v>115908104</v>
          </cell>
          <cell r="M541">
            <v>57083517</v>
          </cell>
          <cell r="N541">
            <v>13493786.6</v>
          </cell>
        </row>
        <row r="542">
          <cell r="N542">
            <v>0</v>
          </cell>
        </row>
        <row r="543">
          <cell r="L543">
            <v>6056730</v>
          </cell>
          <cell r="M543">
            <v>3083666</v>
          </cell>
          <cell r="N543">
            <v>1346122.96</v>
          </cell>
        </row>
        <row r="544">
          <cell r="L544">
            <v>3263561</v>
          </cell>
          <cell r="M544">
            <v>1999283</v>
          </cell>
          <cell r="N544">
            <v>0</v>
          </cell>
        </row>
        <row r="545">
          <cell r="L545">
            <v>53259425</v>
          </cell>
          <cell r="M545">
            <v>10881330</v>
          </cell>
          <cell r="N545">
            <v>5327536.43</v>
          </cell>
        </row>
        <row r="546">
          <cell r="L546">
            <v>4283640</v>
          </cell>
          <cell r="M546">
            <v>0</v>
          </cell>
          <cell r="N546">
            <v>0</v>
          </cell>
        </row>
        <row r="547">
          <cell r="L547">
            <v>6937870</v>
          </cell>
          <cell r="M547">
            <v>0</v>
          </cell>
          <cell r="N547">
            <v>0</v>
          </cell>
        </row>
        <row r="548">
          <cell r="L548">
            <v>0</v>
          </cell>
          <cell r="M548">
            <v>0</v>
          </cell>
          <cell r="N548">
            <v>0</v>
          </cell>
        </row>
        <row r="549">
          <cell r="L549">
            <v>0</v>
          </cell>
          <cell r="M549">
            <v>0</v>
          </cell>
          <cell r="N549">
            <v>0</v>
          </cell>
        </row>
        <row r="550">
          <cell r="L550">
            <v>0</v>
          </cell>
          <cell r="M550">
            <v>0</v>
          </cell>
          <cell r="N550">
            <v>0</v>
          </cell>
        </row>
        <row r="551">
          <cell r="L551">
            <v>0</v>
          </cell>
          <cell r="M551">
            <v>0</v>
          </cell>
          <cell r="N551">
            <v>0</v>
          </cell>
        </row>
        <row r="552">
          <cell r="L552">
            <v>751649</v>
          </cell>
          <cell r="M552">
            <v>530873</v>
          </cell>
          <cell r="N552">
            <v>126867.15</v>
          </cell>
        </row>
        <row r="553">
          <cell r="L553">
            <v>122206</v>
          </cell>
          <cell r="M553">
            <v>0</v>
          </cell>
          <cell r="N553">
            <v>17886.27</v>
          </cell>
        </row>
        <row r="554">
          <cell r="L554">
            <v>0</v>
          </cell>
          <cell r="M554">
            <v>3388555</v>
          </cell>
          <cell r="N554">
            <v>0</v>
          </cell>
        </row>
        <row r="555">
          <cell r="L555">
            <v>1106020</v>
          </cell>
          <cell r="M555">
            <v>31856927</v>
          </cell>
          <cell r="N555">
            <v>310896.83</v>
          </cell>
        </row>
        <row r="556">
          <cell r="L556">
            <v>9678</v>
          </cell>
          <cell r="M556">
            <v>10934</v>
          </cell>
          <cell r="N556">
            <v>0</v>
          </cell>
        </row>
        <row r="557">
          <cell r="L557">
            <v>1432631</v>
          </cell>
          <cell r="M557">
            <v>368782</v>
          </cell>
          <cell r="N557">
            <v>0</v>
          </cell>
        </row>
        <row r="558">
          <cell r="L558">
            <v>1620229</v>
          </cell>
          <cell r="M558">
            <v>750580</v>
          </cell>
          <cell r="N558">
            <v>3985394.25</v>
          </cell>
        </row>
        <row r="559">
          <cell r="L559">
            <v>14093489</v>
          </cell>
          <cell r="M559">
            <v>840246</v>
          </cell>
          <cell r="N559">
            <v>972860.97</v>
          </cell>
        </row>
        <row r="560">
          <cell r="L560">
            <v>561000</v>
          </cell>
          <cell r="M560">
            <v>128310</v>
          </cell>
          <cell r="N560">
            <v>0</v>
          </cell>
        </row>
        <row r="561">
          <cell r="L561">
            <v>0</v>
          </cell>
          <cell r="M561">
            <v>0</v>
          </cell>
          <cell r="N561">
            <v>179330.2</v>
          </cell>
        </row>
        <row r="562">
          <cell r="L562">
            <v>821687</v>
          </cell>
          <cell r="M562">
            <v>0</v>
          </cell>
          <cell r="N562">
            <v>1215749.7</v>
          </cell>
        </row>
        <row r="563">
          <cell r="L563">
            <v>302200</v>
          </cell>
          <cell r="M563">
            <v>397807</v>
          </cell>
          <cell r="N563">
            <v>0</v>
          </cell>
        </row>
        <row r="564">
          <cell r="L564">
            <v>25980</v>
          </cell>
          <cell r="M564">
            <v>36850</v>
          </cell>
          <cell r="N564">
            <v>0</v>
          </cell>
        </row>
        <row r="565">
          <cell r="L565">
            <v>19908900</v>
          </cell>
          <cell r="M565">
            <v>238700</v>
          </cell>
          <cell r="N565">
            <v>2020.2</v>
          </cell>
        </row>
        <row r="566">
          <cell r="L566">
            <v>266593</v>
          </cell>
          <cell r="M566">
            <v>48956</v>
          </cell>
          <cell r="N566">
            <v>0</v>
          </cell>
        </row>
        <row r="567">
          <cell r="L567">
            <v>137385</v>
          </cell>
          <cell r="M567">
            <v>0</v>
          </cell>
          <cell r="N567">
            <v>9121.64</v>
          </cell>
        </row>
        <row r="568">
          <cell r="L568">
            <v>382171</v>
          </cell>
          <cell r="M568">
            <v>226961</v>
          </cell>
          <cell r="N568">
            <v>0</v>
          </cell>
        </row>
        <row r="569">
          <cell r="L569">
            <v>565060</v>
          </cell>
          <cell r="M569">
            <v>1966757</v>
          </cell>
          <cell r="N569">
            <v>0</v>
          </cell>
        </row>
        <row r="570">
          <cell r="L570">
            <v>0</v>
          </cell>
          <cell r="M570">
            <v>328000</v>
          </cell>
          <cell r="N570">
            <v>0</v>
          </cell>
        </row>
        <row r="572">
          <cell r="L572">
            <v>96044500</v>
          </cell>
          <cell r="M572">
            <v>77153990</v>
          </cell>
          <cell r="N572">
            <v>296041271.02999997</v>
          </cell>
        </row>
        <row r="573">
          <cell r="L573">
            <v>750600</v>
          </cell>
          <cell r="M573">
            <v>5529270</v>
          </cell>
          <cell r="N573">
            <v>4041332.44</v>
          </cell>
        </row>
        <row r="574">
          <cell r="L574">
            <v>0</v>
          </cell>
          <cell r="M574">
            <v>0</v>
          </cell>
          <cell r="N574">
            <v>0</v>
          </cell>
        </row>
        <row r="575">
          <cell r="L575">
            <v>4290040</v>
          </cell>
          <cell r="M575">
            <v>8608833</v>
          </cell>
          <cell r="N575">
            <v>13140059.18</v>
          </cell>
        </row>
        <row r="576">
          <cell r="L576">
            <v>2855964</v>
          </cell>
          <cell r="M576">
            <v>4586737</v>
          </cell>
          <cell r="N576">
            <v>12547340.449999999</v>
          </cell>
        </row>
        <row r="577">
          <cell r="L577">
            <v>1103740</v>
          </cell>
          <cell r="M577">
            <v>920904</v>
          </cell>
          <cell r="N577">
            <v>0</v>
          </cell>
        </row>
        <row r="578">
          <cell r="L578">
            <v>7333746</v>
          </cell>
          <cell r="M578">
            <v>506625</v>
          </cell>
          <cell r="N578">
            <v>8102264.9000000004</v>
          </cell>
        </row>
        <row r="579">
          <cell r="L579">
            <v>16017982</v>
          </cell>
          <cell r="M579">
            <v>0</v>
          </cell>
          <cell r="N579">
            <v>0</v>
          </cell>
        </row>
        <row r="580">
          <cell r="L580">
            <v>2974757</v>
          </cell>
          <cell r="M580">
            <v>2739242</v>
          </cell>
          <cell r="N580">
            <v>3188997.71</v>
          </cell>
        </row>
        <row r="581">
          <cell r="L581">
            <v>0</v>
          </cell>
          <cell r="M581">
            <v>0</v>
          </cell>
          <cell r="N581">
            <v>0</v>
          </cell>
        </row>
        <row r="582">
          <cell r="L582">
            <v>0</v>
          </cell>
          <cell r="M582">
            <v>1177368</v>
          </cell>
          <cell r="N582">
            <v>0</v>
          </cell>
        </row>
        <row r="583">
          <cell r="L583">
            <v>158278</v>
          </cell>
          <cell r="M583">
            <v>305452</v>
          </cell>
        </row>
        <row r="584">
          <cell r="L584">
            <v>0</v>
          </cell>
          <cell r="M584">
            <v>564895</v>
          </cell>
          <cell r="N584">
            <v>0</v>
          </cell>
        </row>
        <row r="585">
          <cell r="L585">
            <v>4491053</v>
          </cell>
          <cell r="M585">
            <v>0</v>
          </cell>
          <cell r="N585">
            <v>0</v>
          </cell>
        </row>
        <row r="586">
          <cell r="L586">
            <v>0</v>
          </cell>
          <cell r="M586">
            <v>0</v>
          </cell>
          <cell r="N586">
            <v>0</v>
          </cell>
        </row>
        <row r="587">
          <cell r="L587">
            <v>4044084</v>
          </cell>
          <cell r="M587">
            <v>5984724</v>
          </cell>
          <cell r="N587">
            <v>59712158.659999996</v>
          </cell>
        </row>
        <row r="588">
          <cell r="L588">
            <v>0</v>
          </cell>
          <cell r="M588">
            <v>2705848</v>
          </cell>
        </row>
        <row r="589">
          <cell r="L589">
            <v>0</v>
          </cell>
          <cell r="M589">
            <v>0</v>
          </cell>
          <cell r="N589">
            <v>32862082.190000001</v>
          </cell>
        </row>
        <row r="590">
          <cell r="L590">
            <v>65647</v>
          </cell>
          <cell r="M590">
            <v>0</v>
          </cell>
          <cell r="N590">
            <v>7045476.8799999999</v>
          </cell>
        </row>
        <row r="591">
          <cell r="L591">
            <v>696760</v>
          </cell>
          <cell r="M591">
            <v>2537501</v>
          </cell>
          <cell r="N591">
            <v>7846231.5999999996</v>
          </cell>
        </row>
        <row r="592">
          <cell r="L592">
            <v>1557446</v>
          </cell>
          <cell r="M592">
            <v>363027</v>
          </cell>
          <cell r="N592">
            <v>0</v>
          </cell>
        </row>
        <row r="593">
          <cell r="L593">
            <v>42910665</v>
          </cell>
          <cell r="M593">
            <v>39814863</v>
          </cell>
          <cell r="N593">
            <v>79613143.510000005</v>
          </cell>
        </row>
        <row r="594">
          <cell r="L594">
            <v>6052780</v>
          </cell>
          <cell r="M594">
            <v>0</v>
          </cell>
          <cell r="N594">
            <v>67942183.510000005</v>
          </cell>
        </row>
        <row r="595">
          <cell r="L595">
            <v>0</v>
          </cell>
          <cell r="M595">
            <v>808701</v>
          </cell>
        </row>
        <row r="596">
          <cell r="L596">
            <v>740958</v>
          </cell>
        </row>
        <row r="600">
          <cell r="L600">
            <v>50822861</v>
          </cell>
          <cell r="M600">
            <v>182125743</v>
          </cell>
          <cell r="N600">
            <v>47375615.020000003</v>
          </cell>
        </row>
        <row r="601">
          <cell r="M601">
            <v>0</v>
          </cell>
        </row>
        <row r="603">
          <cell r="L603">
            <v>1324284</v>
          </cell>
          <cell r="M603">
            <v>3179652</v>
          </cell>
        </row>
        <row r="604">
          <cell r="L604">
            <v>162000</v>
          </cell>
          <cell r="M604">
            <v>346380</v>
          </cell>
        </row>
        <row r="605">
          <cell r="L605">
            <v>1116580</v>
          </cell>
          <cell r="M605">
            <v>693773</v>
          </cell>
        </row>
        <row r="606">
          <cell r="L606">
            <v>5818070</v>
          </cell>
          <cell r="M606">
            <v>2668272</v>
          </cell>
        </row>
        <row r="607">
          <cell r="L607">
            <v>1743124</v>
          </cell>
          <cell r="M607">
            <v>4415172</v>
          </cell>
        </row>
        <row r="608">
          <cell r="L608">
            <v>937981</v>
          </cell>
        </row>
        <row r="609">
          <cell r="L609">
            <v>2227567</v>
          </cell>
          <cell r="M609">
            <v>1497388</v>
          </cell>
        </row>
        <row r="610">
          <cell r="L610">
            <v>3507309</v>
          </cell>
          <cell r="M610">
            <v>1750000</v>
          </cell>
        </row>
        <row r="611">
          <cell r="M611">
            <v>5281976</v>
          </cell>
        </row>
        <row r="613">
          <cell r="L613">
            <v>3934319</v>
          </cell>
          <cell r="M613">
            <v>4037940</v>
          </cell>
        </row>
        <row r="614">
          <cell r="L614">
            <v>313865</v>
          </cell>
          <cell r="M614">
            <v>345103</v>
          </cell>
        </row>
        <row r="615">
          <cell r="L615">
            <v>1346551</v>
          </cell>
        </row>
        <row r="616">
          <cell r="L616">
            <v>9843824</v>
          </cell>
          <cell r="M616">
            <v>11710565</v>
          </cell>
        </row>
        <row r="617">
          <cell r="L617">
            <v>4330827</v>
          </cell>
          <cell r="M617">
            <v>1932110</v>
          </cell>
        </row>
        <row r="619">
          <cell r="L619">
            <v>0</v>
          </cell>
          <cell r="M619">
            <v>2415000</v>
          </cell>
        </row>
        <row r="620">
          <cell r="L620">
            <v>14216560</v>
          </cell>
          <cell r="M620">
            <v>18365069</v>
          </cell>
          <cell r="N620">
            <v>14837968.83</v>
          </cell>
        </row>
        <row r="621">
          <cell r="L621">
            <v>0</v>
          </cell>
          <cell r="M621">
            <v>4753023</v>
          </cell>
        </row>
        <row r="622">
          <cell r="L622">
            <v>0</v>
          </cell>
          <cell r="M622">
            <v>3104498</v>
          </cell>
        </row>
        <row r="624">
          <cell r="L624">
            <v>0</v>
          </cell>
          <cell r="M624">
            <v>735372</v>
          </cell>
        </row>
        <row r="626">
          <cell r="L626">
            <v>0</v>
          </cell>
          <cell r="M626">
            <v>369628</v>
          </cell>
        </row>
        <row r="628">
          <cell r="L628">
            <v>0</v>
          </cell>
          <cell r="M628">
            <v>300000</v>
          </cell>
        </row>
        <row r="630">
          <cell r="L630">
            <v>0</v>
          </cell>
          <cell r="M630">
            <v>596880</v>
          </cell>
          <cell r="N630">
            <v>454761.63</v>
          </cell>
        </row>
        <row r="631">
          <cell r="L631">
            <v>0</v>
          </cell>
          <cell r="M631">
            <v>993539</v>
          </cell>
        </row>
        <row r="632">
          <cell r="L632">
            <v>0</v>
          </cell>
          <cell r="M632">
            <v>249230</v>
          </cell>
        </row>
        <row r="633">
          <cell r="L633">
            <v>0</v>
          </cell>
          <cell r="M633">
            <v>291452</v>
          </cell>
        </row>
        <row r="634">
          <cell r="L634">
            <v>0</v>
          </cell>
          <cell r="M634">
            <v>1935572</v>
          </cell>
        </row>
        <row r="636">
          <cell r="L636">
            <v>0</v>
          </cell>
          <cell r="M636">
            <v>31666667</v>
          </cell>
          <cell r="N636">
            <v>28396493.34</v>
          </cell>
        </row>
        <row r="638">
          <cell r="L638">
            <v>0</v>
          </cell>
          <cell r="M638">
            <v>3444</v>
          </cell>
          <cell r="N638">
            <v>492467.52</v>
          </cell>
        </row>
        <row r="639">
          <cell r="L639">
            <v>0</v>
          </cell>
          <cell r="M639">
            <v>4604304</v>
          </cell>
          <cell r="N639">
            <v>3193923.7</v>
          </cell>
        </row>
        <row r="640">
          <cell r="L640">
            <v>0</v>
          </cell>
          <cell r="M640">
            <v>1677588</v>
          </cell>
        </row>
        <row r="642">
          <cell r="L642">
            <v>0</v>
          </cell>
          <cell r="M642">
            <v>5155437</v>
          </cell>
        </row>
        <row r="643">
          <cell r="L643">
            <v>0</v>
          </cell>
          <cell r="M643">
            <v>2095007</v>
          </cell>
        </row>
        <row r="645">
          <cell r="L645">
            <v>0</v>
          </cell>
          <cell r="M645">
            <v>30234597</v>
          </cell>
        </row>
        <row r="646">
          <cell r="L646">
            <v>0</v>
          </cell>
          <cell r="M646">
            <v>0</v>
          </cell>
        </row>
        <row r="647">
          <cell r="L647">
            <v>0</v>
          </cell>
          <cell r="M647">
            <v>15477002</v>
          </cell>
        </row>
        <row r="648">
          <cell r="L648">
            <v>0</v>
          </cell>
          <cell r="M648">
            <v>821851</v>
          </cell>
        </row>
        <row r="650">
          <cell r="L650">
            <v>0</v>
          </cell>
          <cell r="M650">
            <v>3623547</v>
          </cell>
        </row>
        <row r="651">
          <cell r="L651">
            <v>0</v>
          </cell>
          <cell r="M651">
            <v>10278492</v>
          </cell>
        </row>
        <row r="652">
          <cell r="L652">
            <v>0</v>
          </cell>
          <cell r="M652">
            <v>4326626</v>
          </cell>
        </row>
        <row r="653">
          <cell r="L653">
            <v>0</v>
          </cell>
          <cell r="M653">
            <v>193587</v>
          </cell>
        </row>
        <row r="658">
          <cell r="L658">
            <v>0</v>
          </cell>
          <cell r="M658">
            <v>0</v>
          </cell>
          <cell r="N658">
            <v>0</v>
          </cell>
        </row>
        <row r="659">
          <cell r="L659">
            <v>0</v>
          </cell>
          <cell r="N659">
            <v>0</v>
          </cell>
        </row>
        <row r="660">
          <cell r="L660">
            <v>0</v>
          </cell>
          <cell r="M660">
            <v>0</v>
          </cell>
          <cell r="N660">
            <v>0</v>
          </cell>
        </row>
        <row r="661">
          <cell r="L661">
            <v>0</v>
          </cell>
          <cell r="M661">
            <v>0</v>
          </cell>
          <cell r="N661">
            <v>0</v>
          </cell>
        </row>
        <row r="662">
          <cell r="L662">
            <v>0</v>
          </cell>
          <cell r="M662">
            <v>0</v>
          </cell>
          <cell r="N662">
            <v>0</v>
          </cell>
        </row>
        <row r="664">
          <cell r="L664">
            <v>90215196</v>
          </cell>
          <cell r="M664">
            <v>27272067</v>
          </cell>
          <cell r="N664">
            <v>40281951.189999998</v>
          </cell>
        </row>
        <row r="665">
          <cell r="M665" t="str">
            <v xml:space="preserve"> </v>
          </cell>
          <cell r="N665">
            <v>0</v>
          </cell>
        </row>
        <row r="666">
          <cell r="L666">
            <v>54272973</v>
          </cell>
          <cell r="M666">
            <v>3337243</v>
          </cell>
          <cell r="N666">
            <v>2634384.5099999998</v>
          </cell>
        </row>
        <row r="667">
          <cell r="L667">
            <v>0</v>
          </cell>
          <cell r="M667">
            <v>0</v>
          </cell>
          <cell r="N667">
            <v>0</v>
          </cell>
        </row>
        <row r="668">
          <cell r="L668">
            <v>0</v>
          </cell>
          <cell r="M668">
            <v>0</v>
          </cell>
          <cell r="N668">
            <v>0</v>
          </cell>
        </row>
        <row r="669">
          <cell r="M669">
            <v>0</v>
          </cell>
          <cell r="N669">
            <v>5064218.05</v>
          </cell>
        </row>
        <row r="670">
          <cell r="L670">
            <v>35942223</v>
          </cell>
          <cell r="M670">
            <v>23934824</v>
          </cell>
          <cell r="N670">
            <v>32583348.629999999</v>
          </cell>
        </row>
        <row r="672">
          <cell r="L672">
            <v>0</v>
          </cell>
          <cell r="M672">
            <v>0</v>
          </cell>
          <cell r="N672">
            <v>0</v>
          </cell>
        </row>
        <row r="673">
          <cell r="L673">
            <v>0</v>
          </cell>
          <cell r="M673">
            <v>0</v>
          </cell>
          <cell r="N673">
            <v>0</v>
          </cell>
        </row>
        <row r="674">
          <cell r="L674">
            <v>0</v>
          </cell>
          <cell r="M674">
            <v>0</v>
          </cell>
          <cell r="N674">
            <v>0</v>
          </cell>
        </row>
        <row r="675">
          <cell r="L675">
            <v>0</v>
          </cell>
          <cell r="M675">
            <v>0</v>
          </cell>
          <cell r="N675">
            <v>0</v>
          </cell>
        </row>
        <row r="676">
          <cell r="L676">
            <v>32684521</v>
          </cell>
          <cell r="M676">
            <v>14212143</v>
          </cell>
          <cell r="N676">
            <v>15953502.34</v>
          </cell>
        </row>
        <row r="677">
          <cell r="L677">
            <v>0</v>
          </cell>
          <cell r="M677">
            <v>0</v>
          </cell>
          <cell r="N677">
            <v>0</v>
          </cell>
        </row>
        <row r="678">
          <cell r="L678">
            <v>15833051</v>
          </cell>
          <cell r="M678">
            <v>116916</v>
          </cell>
          <cell r="N678">
            <v>1332420.9099999999</v>
          </cell>
        </row>
        <row r="679">
          <cell r="L679">
            <v>11381602</v>
          </cell>
          <cell r="M679">
            <v>558078</v>
          </cell>
          <cell r="N679">
            <v>8430767.2699999996</v>
          </cell>
        </row>
        <row r="680">
          <cell r="L680">
            <v>5248094</v>
          </cell>
          <cell r="M680">
            <v>12959149</v>
          </cell>
          <cell r="N680">
            <v>6190314.1600000001</v>
          </cell>
        </row>
        <row r="681">
          <cell r="L681">
            <v>221774</v>
          </cell>
          <cell r="M681">
            <v>578000</v>
          </cell>
        </row>
        <row r="685">
          <cell r="L685">
            <v>0</v>
          </cell>
          <cell r="M685">
            <v>0</v>
          </cell>
          <cell r="N685">
            <v>0</v>
          </cell>
        </row>
        <row r="687">
          <cell r="L687">
            <v>2275217530</v>
          </cell>
          <cell r="M687">
            <v>2436214678.48</v>
          </cell>
          <cell r="N687">
            <v>2685171429.0629997</v>
          </cell>
        </row>
        <row r="688">
          <cell r="L688" t="str">
            <v>ok</v>
          </cell>
          <cell r="M688" t="str">
            <v>V.S. 2,436,214,676</v>
          </cell>
        </row>
        <row r="689">
          <cell r="L689">
            <v>42026655.369999886</v>
          </cell>
          <cell r="M689">
            <v>-174383381.48000002</v>
          </cell>
          <cell r="N689">
            <v>75123970.657000542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P Trimestral"/>
      <sheetName val="CP Anual"/>
      <sheetName val="Balance General"/>
      <sheetName val="Analisis Historico"/>
      <sheetName val="Graficas"/>
      <sheetName val="Ratings"/>
      <sheetName val="Tabla de Amortización"/>
      <sheetName val="Calculo Tabla Amotización"/>
    </sheetNames>
    <sheetDataSet>
      <sheetData sheetId="0"/>
      <sheetData sheetId="1"/>
      <sheetData sheetId="2">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2003</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H254">
            <v>0</v>
          </cell>
        </row>
        <row r="255">
          <cell r="H255">
            <v>0</v>
          </cell>
        </row>
        <row r="256">
          <cell r="H256">
            <v>0</v>
          </cell>
        </row>
        <row r="257">
          <cell r="H257">
            <v>0</v>
          </cell>
        </row>
        <row r="258">
          <cell r="H258">
            <v>0</v>
          </cell>
        </row>
        <row r="259">
          <cell r="H259">
            <v>0</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H269">
            <v>0</v>
          </cell>
        </row>
        <row r="270">
          <cell r="H270">
            <v>0</v>
          </cell>
        </row>
        <row r="271">
          <cell r="H271">
            <v>0</v>
          </cell>
        </row>
        <row r="272">
          <cell r="H272">
            <v>0</v>
          </cell>
        </row>
        <row r="273">
          <cell r="H273">
            <v>0</v>
          </cell>
        </row>
        <row r="274">
          <cell r="H274">
            <v>0</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H284">
            <v>0</v>
          </cell>
        </row>
        <row r="285">
          <cell r="H285">
            <v>0</v>
          </cell>
        </row>
        <row r="286">
          <cell r="H286">
            <v>0</v>
          </cell>
        </row>
        <row r="287">
          <cell r="H287">
            <v>0</v>
          </cell>
        </row>
        <row r="288">
          <cell r="H288">
            <v>0</v>
          </cell>
        </row>
        <row r="289">
          <cell r="H289">
            <v>0</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H299">
            <v>0</v>
          </cell>
        </row>
        <row r="300">
          <cell r="H300">
            <v>0</v>
          </cell>
        </row>
        <row r="301">
          <cell r="H301">
            <v>0</v>
          </cell>
        </row>
        <row r="302">
          <cell r="H302">
            <v>0</v>
          </cell>
        </row>
        <row r="303">
          <cell r="H303">
            <v>0</v>
          </cell>
        </row>
        <row r="304">
          <cell r="H304">
            <v>0</v>
          </cell>
        </row>
        <row r="305">
          <cell r="H305">
            <v>0</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H314">
            <v>0</v>
          </cell>
        </row>
        <row r="315">
          <cell r="H315">
            <v>0</v>
          </cell>
        </row>
        <row r="316">
          <cell r="H316">
            <v>0</v>
          </cell>
        </row>
        <row r="317">
          <cell r="H317">
            <v>0</v>
          </cell>
        </row>
        <row r="318">
          <cell r="H318">
            <v>0</v>
          </cell>
        </row>
        <row r="319">
          <cell r="H319">
            <v>0</v>
          </cell>
        </row>
        <row r="320">
          <cell r="H320">
            <v>0</v>
          </cell>
        </row>
        <row r="321">
          <cell r="H321">
            <v>0</v>
          </cell>
        </row>
        <row r="322">
          <cell r="H322">
            <v>0</v>
          </cell>
        </row>
        <row r="323">
          <cell r="H323">
            <v>0</v>
          </cell>
        </row>
      </sheetData>
      <sheetData sheetId="3"/>
      <sheetData sheetId="4">
        <row r="58">
          <cell r="H58">
            <v>0</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heetName val="Bal SAP"/>
      <sheetName val="ARTE - Financial Model"/>
      <sheetName val="Fi Account"/>
      <sheetName val="Account"/>
      <sheetName val="TIR Y VPN"/>
      <sheetName val="Fi tariff"/>
      <sheetName val="Banobras"/>
      <sheetName val="Calculo IFRC12"/>
      <sheetName val="Operación"/>
      <sheetName val="Mth Fi Account 17"/>
      <sheetName val="IMPUESTOS USGAAP Y MEXGAAP"/>
      <sheetName val="IMPUESTOS IFRS"/>
    </sheetNames>
    <sheetDataSet>
      <sheetData sheetId="0">
        <row r="7">
          <cell r="C7">
            <v>0</v>
          </cell>
        </row>
      </sheetData>
      <sheetData sheetId="1"/>
      <sheetData sheetId="2">
        <row r="2">
          <cell r="B2" t="str">
            <v>Balanza Mx</v>
          </cell>
        </row>
        <row r="4">
          <cell r="B4" t="str">
            <v>CUENTA</v>
          </cell>
          <cell r="D4" t="str">
            <v>NOMBRE</v>
          </cell>
          <cell r="E4" t="str">
            <v>Fi Account</v>
          </cell>
        </row>
        <row r="5">
          <cell r="B5" t="str">
            <v>10100-0010</v>
          </cell>
          <cell r="C5" t="str">
            <v>Capital stock</v>
          </cell>
          <cell r="D5" t="str">
            <v>Called up&amp;paid capit</v>
          </cell>
          <cell r="E5" t="str">
            <v>Equity</v>
          </cell>
        </row>
        <row r="6">
          <cell r="B6" t="str">
            <v>10100-001B</v>
          </cell>
          <cell r="C6" t="str">
            <v>Capital stock</v>
          </cell>
          <cell r="D6" t="str">
            <v>Called up&amp;paid capit</v>
          </cell>
          <cell r="E6" t="str">
            <v>Equity</v>
          </cell>
        </row>
        <row r="7">
          <cell r="B7" t="str">
            <v>10100-0020</v>
          </cell>
          <cell r="C7" t="str">
            <v>Capital stock</v>
          </cell>
          <cell r="D7" t="str">
            <v>Uncalled share capit</v>
          </cell>
          <cell r="E7" t="str">
            <v>Equity</v>
          </cell>
        </row>
        <row r="8">
          <cell r="B8" t="str">
            <v>10100-99LG</v>
          </cell>
          <cell r="C8" t="str">
            <v>LIBRO G</v>
          </cell>
          <cell r="D8" t="str">
            <v>Cutoff-Capital</v>
          </cell>
        </row>
        <row r="9">
          <cell r="B9" t="str">
            <v>10600-0010</v>
          </cell>
          <cell r="C9" t="str">
            <v>Reserves</v>
          </cell>
          <cell r="D9" t="str">
            <v>Legal reserves</v>
          </cell>
          <cell r="E9" t="str">
            <v>Statutory reserve</v>
          </cell>
        </row>
        <row r="10">
          <cell r="B10" t="str">
            <v>10600-001B</v>
          </cell>
          <cell r="C10" t="str">
            <v>Reserves</v>
          </cell>
          <cell r="D10" t="str">
            <v>Legal reserves</v>
          </cell>
          <cell r="E10" t="str">
            <v>Statutory reserve</v>
          </cell>
        </row>
        <row r="11">
          <cell r="B11" t="str">
            <v>10600-0050</v>
          </cell>
          <cell r="C11" t="str">
            <v>Retained Earnings</v>
          </cell>
          <cell r="D11" t="str">
            <v>Retained earnings</v>
          </cell>
          <cell r="E11" t="str">
            <v>Retained earnings</v>
          </cell>
        </row>
        <row r="12">
          <cell r="B12" t="str">
            <v>10600-005B</v>
          </cell>
          <cell r="C12" t="str">
            <v>Retained Earnings</v>
          </cell>
          <cell r="D12" t="str">
            <v>Retained earnings</v>
          </cell>
          <cell r="E12" t="str">
            <v>Retained earnings</v>
          </cell>
        </row>
        <row r="13">
          <cell r="B13" t="str">
            <v>10600-0060</v>
          </cell>
          <cell r="C13" t="str">
            <v>Retained Earnings</v>
          </cell>
          <cell r="D13" t="str">
            <v>Dividends</v>
          </cell>
          <cell r="E13" t="str">
            <v>Retained earnings</v>
          </cell>
        </row>
        <row r="14">
          <cell r="B14" t="str">
            <v>10600-012B</v>
          </cell>
          <cell r="C14" t="str">
            <v>Retained Earnings</v>
          </cell>
          <cell r="D14" t="str">
            <v>Transf. result IFRIC</v>
          </cell>
          <cell r="E14" t="str">
            <v>Retained earnings</v>
          </cell>
        </row>
        <row r="15">
          <cell r="B15" t="str">
            <v>10600-99LG</v>
          </cell>
          <cell r="C15" t="str">
            <v>LIBRO G</v>
          </cell>
          <cell r="D15" t="str">
            <v>Cutoff-Local reserve</v>
          </cell>
        </row>
        <row r="16">
          <cell r="B16" t="str">
            <v>12000-0010</v>
          </cell>
          <cell r="C16" t="str">
            <v>Retained Earnings</v>
          </cell>
          <cell r="D16" t="str">
            <v>Result for period</v>
          </cell>
          <cell r="E16" t="str">
            <v>Retained earnings</v>
          </cell>
        </row>
        <row r="17">
          <cell r="B17" t="str">
            <v>12000-001G</v>
          </cell>
          <cell r="C17" t="str">
            <v>LIBRO G</v>
          </cell>
          <cell r="D17" t="str">
            <v>Result for the period NG</v>
          </cell>
        </row>
        <row r="18">
          <cell r="B18" t="str">
            <v>12000-99LG</v>
          </cell>
          <cell r="C18" t="str">
            <v>Retained Earnings</v>
          </cell>
          <cell r="D18" t="str">
            <v>Cutoff-Net income</v>
          </cell>
          <cell r="E18" t="str">
            <v>Retained earnings</v>
          </cell>
        </row>
        <row r="19">
          <cell r="B19" t="str">
            <v>16410-0030</v>
          </cell>
          <cell r="C19" t="str">
            <v>Bank Borrowing Banobras</v>
          </cell>
          <cell r="D19" t="str">
            <v>Banobras</v>
          </cell>
          <cell r="E19" t="str">
            <v>Banobras</v>
          </cell>
        </row>
        <row r="20">
          <cell r="B20" t="str">
            <v>16410-0040</v>
          </cell>
          <cell r="C20" t="str">
            <v>Interests payable</v>
          </cell>
          <cell r="D20" t="str">
            <v>Banobras-Interests</v>
          </cell>
          <cell r="E20" t="str">
            <v>Banobras short term interest</v>
          </cell>
        </row>
        <row r="21">
          <cell r="B21" t="str">
            <v>23101-002L</v>
          </cell>
          <cell r="C21" t="str">
            <v>Other tangible assets</v>
          </cell>
          <cell r="D21" t="str">
            <v>Asset waiting for allocation</v>
          </cell>
          <cell r="E21" t="str">
            <v>Other tangible assets</v>
          </cell>
        </row>
        <row r="22">
          <cell r="B22" t="str">
            <v>27501-0010</v>
          </cell>
          <cell r="C22" t="str">
            <v>Other receivable accounts-Lease Accounting</v>
          </cell>
          <cell r="D22" t="str">
            <v>Concession AR</v>
          </cell>
          <cell r="E22" t="str">
            <v>Receivable Account (Leasing)</v>
          </cell>
        </row>
        <row r="23">
          <cell r="B23" t="str">
            <v>40000-0010</v>
          </cell>
          <cell r="C23" t="str">
            <v>Other operating liabilities</v>
          </cell>
          <cell r="D23" t="str">
            <v>External local suppl</v>
          </cell>
          <cell r="E23" t="str">
            <v>Other Operating liabilities</v>
          </cell>
        </row>
        <row r="24">
          <cell r="B24" t="str">
            <v>40000-0020</v>
          </cell>
          <cell r="C24" t="str">
            <v>Other operating liabilities</v>
          </cell>
          <cell r="D24" t="str">
            <v>External foreign suppliers</v>
          </cell>
          <cell r="E24" t="str">
            <v>Other Operating liabilities</v>
          </cell>
        </row>
        <row r="25">
          <cell r="B25" t="str">
            <v>40000-0030</v>
          </cell>
          <cell r="C25" t="str">
            <v xml:space="preserve">       Trade Creditors</v>
          </cell>
          <cell r="D25" t="str">
            <v>Degt group suppliers</v>
          </cell>
          <cell r="E25" t="str">
            <v>Operator liabilities</v>
          </cell>
        </row>
        <row r="26">
          <cell r="B26" t="str">
            <v>40000-999R</v>
          </cell>
          <cell r="C26" t="str">
            <v>Other operating liabilities</v>
          </cell>
          <cell r="D26" t="str">
            <v>DM-Suppliers</v>
          </cell>
          <cell r="E26" t="str">
            <v>Other Operating liabilities</v>
          </cell>
        </row>
        <row r="27">
          <cell r="B27" t="str">
            <v>40020-0010</v>
          </cell>
          <cell r="C27" t="str">
            <v>Other operating liabilities</v>
          </cell>
          <cell r="D27" t="str">
            <v>Suppliers  - GR/IR</v>
          </cell>
          <cell r="E27" t="str">
            <v>Other Operating liabilities</v>
          </cell>
        </row>
        <row r="28">
          <cell r="B28" t="str">
            <v>40020-0020</v>
          </cell>
          <cell r="C28" t="str">
            <v xml:space="preserve">       Costs Provision</v>
          </cell>
          <cell r="D28" t="str">
            <v>Suppl-Other accruals</v>
          </cell>
          <cell r="E28" t="str">
            <v>Provision of costs</v>
          </cell>
        </row>
        <row r="29">
          <cell r="B29" t="str">
            <v>40020-0030</v>
          </cell>
          <cell r="C29" t="str">
            <v>Provisions</v>
          </cell>
          <cell r="D29" t="str">
            <v>Suppliers group - invoices to be receiv</v>
          </cell>
          <cell r="E29" t="str">
            <v>Short term operating provisions</v>
          </cell>
        </row>
        <row r="30">
          <cell r="B30" t="str">
            <v>41001-0040</v>
          </cell>
          <cell r="C30" t="str">
            <v xml:space="preserve">      Trade debtors and related accounts</v>
          </cell>
          <cell r="D30" t="str">
            <v>Gourvernemantal clts</v>
          </cell>
          <cell r="E30" t="str">
            <v>Receivables</v>
          </cell>
        </row>
        <row r="31">
          <cell r="B31" t="str">
            <v>41001-999R</v>
          </cell>
          <cell r="C31" t="str">
            <v xml:space="preserve">      Trade debtors and related accounts</v>
          </cell>
          <cell r="D31" t="str">
            <v>DM-Clients</v>
          </cell>
          <cell r="E31" t="str">
            <v>Receivables</v>
          </cell>
        </row>
        <row r="32">
          <cell r="B32" t="str">
            <v>41011-0070</v>
          </cell>
          <cell r="C32" t="str">
            <v xml:space="preserve">      Income Provision</v>
          </cell>
          <cell r="D32" t="str">
            <v>Invoice to be issued</v>
          </cell>
          <cell r="E32" t="str">
            <v>Income provision</v>
          </cell>
        </row>
        <row r="33">
          <cell r="B33" t="str">
            <v>44400-0010</v>
          </cell>
          <cell r="C33" t="str">
            <v>Dividends payable</v>
          </cell>
          <cell r="D33" t="str">
            <v>C/a - dividends to be paid</v>
          </cell>
          <cell r="E33" t="str">
            <v>Retained earnings</v>
          </cell>
        </row>
        <row r="34">
          <cell r="B34" t="str">
            <v>44600-0010</v>
          </cell>
          <cell r="C34" t="str">
            <v>Tax payable</v>
          </cell>
          <cell r="D34" t="str">
            <v>Corporation tax</v>
          </cell>
          <cell r="E34" t="str">
            <v>Income tax to pay</v>
          </cell>
        </row>
        <row r="35">
          <cell r="B35" t="str">
            <v>44600-0020</v>
          </cell>
          <cell r="C35" t="str">
            <v>Prepaid Taxes</v>
          </cell>
          <cell r="D35" t="str">
            <v>Withholding tax</v>
          </cell>
          <cell r="E35" t="str">
            <v>Provisional Tax Prepayment ISR</v>
          </cell>
        </row>
        <row r="36">
          <cell r="B36" t="str">
            <v>44600-0030</v>
          </cell>
          <cell r="C36" t="str">
            <v>Deferred Tax Liability</v>
          </cell>
          <cell r="D36" t="str">
            <v>Deferred corpora tax</v>
          </cell>
          <cell r="E36" t="str">
            <v>Deferred tax liabilites</v>
          </cell>
        </row>
        <row r="37">
          <cell r="B37" t="str">
            <v>44601-0010</v>
          </cell>
          <cell r="C37" t="str">
            <v>Prepaid Taxes</v>
          </cell>
          <cell r="D37" t="str">
            <v>ADV corporate tax</v>
          </cell>
          <cell r="E37" t="str">
            <v>Provisional Tax Prepayment ISR</v>
          </cell>
        </row>
        <row r="38">
          <cell r="B38" t="str">
            <v>44601-0060</v>
          </cell>
          <cell r="C38" t="str">
            <v>Prepaid Taxes</v>
          </cell>
          <cell r="D38" t="str">
            <v>Tax on dividends</v>
          </cell>
          <cell r="E38" t="str">
            <v>Provisional Tax Prepayment ISR</v>
          </cell>
        </row>
        <row r="39">
          <cell r="B39" t="str">
            <v>44601-0070</v>
          </cell>
          <cell r="C39" t="str">
            <v>Prepaid Taxes</v>
          </cell>
          <cell r="D39" t="str">
            <v>Advance on tax ISR</v>
          </cell>
          <cell r="E39" t="str">
            <v>Provisional Tax Prepayment ISR</v>
          </cell>
        </row>
        <row r="40">
          <cell r="B40" t="str">
            <v>44610-0010</v>
          </cell>
          <cell r="C40" t="str">
            <v>VAT Payable</v>
          </cell>
          <cell r="D40" t="str">
            <v>VAT return</v>
          </cell>
          <cell r="E40" t="str">
            <v>VAT</v>
          </cell>
        </row>
        <row r="41">
          <cell r="B41" t="str">
            <v>44610-0030</v>
          </cell>
          <cell r="C41" t="str">
            <v>VAT Payable</v>
          </cell>
          <cell r="D41" t="str">
            <v>VAT output on sales</v>
          </cell>
          <cell r="E41" t="str">
            <v>VAT</v>
          </cell>
        </row>
        <row r="42">
          <cell r="B42" t="str">
            <v>44610-0040</v>
          </cell>
          <cell r="C42" t="str">
            <v>VAT Payable</v>
          </cell>
          <cell r="D42" t="str">
            <v>VAT output /clts pay</v>
          </cell>
          <cell r="E42" t="str">
            <v>VAT</v>
          </cell>
        </row>
        <row r="43">
          <cell r="B43" t="str">
            <v>44610-0990</v>
          </cell>
          <cell r="C43" t="str">
            <v>VAT Payable</v>
          </cell>
          <cell r="D43" t="str">
            <v>VAT Output - Migrat.</v>
          </cell>
          <cell r="E43" t="str">
            <v>VAT</v>
          </cell>
        </row>
        <row r="44">
          <cell r="B44" t="str">
            <v>44610-1080</v>
          </cell>
          <cell r="C44" t="str">
            <v>VAT Payable</v>
          </cell>
          <cell r="D44" t="str">
            <v>IETU tax</v>
          </cell>
          <cell r="E44" t="str">
            <v>VAT</v>
          </cell>
        </row>
        <row r="45">
          <cell r="B45" t="str">
            <v>44610-1090</v>
          </cell>
          <cell r="C45" t="str">
            <v>VAT Payable</v>
          </cell>
          <cell r="D45" t="str">
            <v>Withholding Tax/fees</v>
          </cell>
          <cell r="E45" t="str">
            <v>VAT</v>
          </cell>
        </row>
        <row r="46">
          <cell r="B46" t="str">
            <v>44610-1380</v>
          </cell>
          <cell r="C46" t="str">
            <v>VAT Payable</v>
          </cell>
          <cell r="D46" t="str">
            <v>Wth VAT on fees</v>
          </cell>
          <cell r="E46" t="str">
            <v>VAT</v>
          </cell>
        </row>
        <row r="47">
          <cell r="B47" t="str">
            <v>44611-0070</v>
          </cell>
          <cell r="C47" t="str">
            <v>VAT Payable</v>
          </cell>
          <cell r="D47" t="str">
            <v>VAT input on goods and services - on in</v>
          </cell>
          <cell r="E47" t="str">
            <v>VAT</v>
          </cell>
        </row>
        <row r="48">
          <cell r="B48" t="str">
            <v>44611-0080</v>
          </cell>
          <cell r="C48" t="str">
            <v>VAT Payable</v>
          </cell>
          <cell r="D48" t="str">
            <v>VAT input/g&amp;s/paym</v>
          </cell>
          <cell r="E48" t="str">
            <v>VAT</v>
          </cell>
        </row>
        <row r="49">
          <cell r="B49" t="str">
            <v>44611-0130</v>
          </cell>
          <cell r="C49" t="str">
            <v>Prepaid Taxes</v>
          </cell>
          <cell r="D49" t="str">
            <v>VAT credit recoverab</v>
          </cell>
          <cell r="E49" t="str">
            <v>Provisional Tax Prepayment ISR</v>
          </cell>
        </row>
        <row r="50">
          <cell r="B50" t="str">
            <v>44611-0990</v>
          </cell>
          <cell r="C50" t="str">
            <v>VAT Payable</v>
          </cell>
          <cell r="D50" t="str">
            <v>VAT Input - Migrat.</v>
          </cell>
          <cell r="E50" t="str">
            <v>VAT</v>
          </cell>
        </row>
        <row r="51">
          <cell r="B51" t="str">
            <v>44891-9990</v>
          </cell>
          <cell r="C51" t="str">
            <v>Reserves</v>
          </cell>
          <cell r="D51" t="str">
            <v>Suspense-account</v>
          </cell>
          <cell r="E51" t="str">
            <v>Statutory reserve</v>
          </cell>
        </row>
        <row r="52">
          <cell r="B52" t="str">
            <v>44891-999B</v>
          </cell>
          <cell r="C52" t="str">
            <v>Reserves</v>
          </cell>
          <cell r="D52" t="str">
            <v>Susp-account B10</v>
          </cell>
          <cell r="E52" t="str">
            <v>Statutory reserve</v>
          </cell>
        </row>
        <row r="53">
          <cell r="B53" t="str">
            <v>44891-99LG</v>
          </cell>
          <cell r="C53" t="str">
            <v>LIBRO G</v>
          </cell>
          <cell r="D53" t="str">
            <v>Cutoff-Other AR</v>
          </cell>
        </row>
        <row r="54">
          <cell r="B54" t="str">
            <v>46890-0030</v>
          </cell>
          <cell r="C54" t="str">
            <v>Provisions</v>
          </cell>
          <cell r="D54" t="str">
            <v>Sundry creditors</v>
          </cell>
          <cell r="E54" t="str">
            <v>Short term operating provisions</v>
          </cell>
        </row>
        <row r="55">
          <cell r="B55" t="str">
            <v>48801-0010</v>
          </cell>
          <cell r="C55" t="str">
            <v>Deferred Tax Assets</v>
          </cell>
          <cell r="D55" t="str">
            <v>Deferred tax assets</v>
          </cell>
          <cell r="E55" t="str">
            <v>Deferred Tax Assets</v>
          </cell>
        </row>
        <row r="56">
          <cell r="B56" t="str">
            <v>51101-6130</v>
          </cell>
          <cell r="C56" t="str">
            <v>Cash at bank and in hand</v>
          </cell>
          <cell r="D56" t="str">
            <v>Santander MXN01</v>
          </cell>
          <cell r="E56" t="str">
            <v>Free Cash position</v>
          </cell>
        </row>
        <row r="57">
          <cell r="B57" t="str">
            <v>51201-0090</v>
          </cell>
          <cell r="C57" t="str">
            <v>Cash at bank and in hand</v>
          </cell>
          <cell r="D57" t="str">
            <v>Invest.Santander MX1</v>
          </cell>
          <cell r="E57" t="str">
            <v>Free Cash position</v>
          </cell>
        </row>
        <row r="58">
          <cell r="B58" t="str">
            <v>51201-0180</v>
          </cell>
          <cell r="C58" t="str">
            <v>Cash in Trusteeship</v>
          </cell>
          <cell r="D58" t="str">
            <v>Invest-B.Bajio MXN1</v>
          </cell>
          <cell r="E58" t="str">
            <v>Banobras Debt reserve account</v>
          </cell>
        </row>
        <row r="59">
          <cell r="B59" t="str">
            <v>51201-0190</v>
          </cell>
          <cell r="C59" t="str">
            <v>Cash in Trusteeship</v>
          </cell>
          <cell r="D59" t="str">
            <v>Invest-B.Bajio MXN2</v>
          </cell>
          <cell r="E59" t="str">
            <v>Free Cash position</v>
          </cell>
        </row>
        <row r="60">
          <cell r="B60" t="str">
            <v>60000-0170</v>
          </cell>
          <cell r="C60" t="str">
            <v>Total Overheads</v>
          </cell>
          <cell r="D60" t="str">
            <v>Office supplies</v>
          </cell>
          <cell r="E60" t="str">
            <v>Overheads</v>
          </cell>
        </row>
        <row r="61">
          <cell r="B61" t="str">
            <v>60000-2000</v>
          </cell>
          <cell r="C61" t="str">
            <v>Operating Tariff</v>
          </cell>
          <cell r="D61" t="str">
            <v>BOT-Costs Fixed T.</v>
          </cell>
          <cell r="E61" t="str">
            <v>T2'</v>
          </cell>
        </row>
        <row r="62">
          <cell r="B62" t="str">
            <v>60000-2010</v>
          </cell>
          <cell r="C62" t="str">
            <v>Variable Tariff  A</v>
          </cell>
          <cell r="D62" t="str">
            <v>BOT-Costs Variable A</v>
          </cell>
          <cell r="E62" t="str">
            <v>Costs Variable A</v>
          </cell>
        </row>
        <row r="63">
          <cell r="B63" t="str">
            <v>60000-2020</v>
          </cell>
          <cell r="C63" t="str">
            <v>Variable Tariff  B</v>
          </cell>
          <cell r="D63" t="str">
            <v>BOT-Costs Variable B</v>
          </cell>
          <cell r="E63" t="str">
            <v>Costs Variable B</v>
          </cell>
        </row>
        <row r="64">
          <cell r="B64" t="str">
            <v>65690-0060</v>
          </cell>
          <cell r="C64" t="str">
            <v>Total Overheads</v>
          </cell>
          <cell r="D64" t="str">
            <v>Domestic fees</v>
          </cell>
          <cell r="E64" t="str">
            <v>Overheads</v>
          </cell>
        </row>
        <row r="65">
          <cell r="B65" t="str">
            <v>65690-1080</v>
          </cell>
          <cell r="C65" t="str">
            <v>Total Overheads</v>
          </cell>
          <cell r="D65" t="str">
            <v>Sponsoring expenses</v>
          </cell>
          <cell r="E65" t="str">
            <v>Overheads</v>
          </cell>
        </row>
        <row r="66">
          <cell r="B66" t="str">
            <v>65690-3020</v>
          </cell>
          <cell r="C66" t="str">
            <v>Total Overheads</v>
          </cell>
          <cell r="D66" t="str">
            <v>Mission &amp; receiving</v>
          </cell>
          <cell r="E66" t="str">
            <v>Overheads</v>
          </cell>
        </row>
        <row r="67">
          <cell r="B67" t="str">
            <v>65690-5010</v>
          </cell>
          <cell r="C67" t="str">
            <v>Total Overheads</v>
          </cell>
          <cell r="D67" t="str">
            <v>Cost&amp;other commissio</v>
          </cell>
          <cell r="E67" t="str">
            <v>Overheads</v>
          </cell>
        </row>
        <row r="68">
          <cell r="B68" t="str">
            <v>65690-5020</v>
          </cell>
          <cell r="C68" t="str">
            <v>Total Overheads</v>
          </cell>
          <cell r="D68" t="str">
            <v>Other extern service</v>
          </cell>
          <cell r="E68" t="str">
            <v>Overheads</v>
          </cell>
        </row>
        <row r="69">
          <cell r="B69" t="str">
            <v>65690-6060</v>
          </cell>
          <cell r="C69" t="str">
            <v>Total Overheads</v>
          </cell>
          <cell r="D69" t="str">
            <v>Sundry operating exp</v>
          </cell>
          <cell r="E69" t="str">
            <v>Overheads</v>
          </cell>
        </row>
        <row r="70">
          <cell r="B70" t="str">
            <v>65690-8000</v>
          </cell>
          <cell r="C70" t="str">
            <v>Total Overheads</v>
          </cell>
          <cell r="D70" t="str">
            <v>Fines and legal penalties</v>
          </cell>
          <cell r="E70" t="str">
            <v>Overheads</v>
          </cell>
        </row>
        <row r="71">
          <cell r="B71" t="str">
            <v>65690-99LG</v>
          </cell>
          <cell r="C71" t="str">
            <v>Total Overheads</v>
          </cell>
          <cell r="D71" t="str">
            <v>Cutoff-Other exp&amp;rev</v>
          </cell>
          <cell r="E71" t="str">
            <v>Overheads</v>
          </cell>
        </row>
        <row r="72">
          <cell r="B72" t="str">
            <v>66210-0020</v>
          </cell>
          <cell r="C72" t="str">
            <v>Interest Expense on Long Term Debt</v>
          </cell>
          <cell r="D72" t="str">
            <v>Interest/bank curren</v>
          </cell>
          <cell r="E72" t="str">
            <v>Interest Banobras</v>
          </cell>
        </row>
        <row r="73">
          <cell r="B73" t="str">
            <v>66210-99LG</v>
          </cell>
          <cell r="C73" t="str">
            <v>Interest Expense on Long Term Debt</v>
          </cell>
          <cell r="D73" t="str">
            <v>Cutoff-Fin cash out</v>
          </cell>
          <cell r="E73" t="str">
            <v>Interest Banobras</v>
          </cell>
        </row>
        <row r="74">
          <cell r="B74" t="str">
            <v>66340-0010</v>
          </cell>
          <cell r="C74" t="str">
            <v>Total Overheads</v>
          </cell>
          <cell r="D74" t="str">
            <v>Other financial expenses</v>
          </cell>
          <cell r="E74" t="str">
            <v>Overheads</v>
          </cell>
        </row>
        <row r="75">
          <cell r="B75" t="str">
            <v>66620-0030</v>
          </cell>
          <cell r="C75" t="str">
            <v>ForEx. gains/(losses) in Cash Flow</v>
          </cell>
          <cell r="D75" t="str">
            <v>Loss/exch recei acct</v>
          </cell>
          <cell r="E75" t="str">
            <v>ForEx. gains/(losses)</v>
          </cell>
        </row>
        <row r="76">
          <cell r="B76" t="str">
            <v>66620-0050</v>
          </cell>
          <cell r="C76" t="str">
            <v>ForEx. gains/(losses) in Cash Flow</v>
          </cell>
          <cell r="D76" t="str">
            <v>Loss/exch pay accts</v>
          </cell>
          <cell r="E76" t="str">
            <v>ForEx. gains/(losses)</v>
          </cell>
        </row>
        <row r="77">
          <cell r="B77" t="str">
            <v>66620-1020</v>
          </cell>
          <cell r="C77" t="str">
            <v>ForEx. gains/(losses) in Cash Flow</v>
          </cell>
          <cell r="D77" t="str">
            <v>Profit/exch receiv</v>
          </cell>
          <cell r="E77" t="str">
            <v>ForEx. gains/(losses)</v>
          </cell>
        </row>
        <row r="78">
          <cell r="B78" t="str">
            <v>66620-1040</v>
          </cell>
          <cell r="C78" t="str">
            <v>ForEx. gains/(losses) in Cash Flow</v>
          </cell>
          <cell r="D78" t="str">
            <v>Profit/exch payable</v>
          </cell>
          <cell r="E78" t="str">
            <v>ForEx. gains/(losses)</v>
          </cell>
        </row>
        <row r="79">
          <cell r="B79" t="str">
            <v>69500-0010</v>
          </cell>
          <cell r="C79" t="str">
            <v>Current tax</v>
          </cell>
          <cell r="D79" t="str">
            <v>Corporation tax</v>
          </cell>
          <cell r="E79" t="str">
            <v>Tax</v>
          </cell>
        </row>
        <row r="80">
          <cell r="B80" t="str">
            <v>69500-99LG</v>
          </cell>
          <cell r="C80" t="str">
            <v>Current tax</v>
          </cell>
          <cell r="D80" t="str">
            <v>Cutoff-Income tax ex</v>
          </cell>
          <cell r="E80" t="str">
            <v>Tax</v>
          </cell>
        </row>
        <row r="81">
          <cell r="B81" t="str">
            <v>69510-0010</v>
          </cell>
          <cell r="C81" t="str">
            <v xml:space="preserve">Current deferred Tax </v>
          </cell>
          <cell r="D81" t="str">
            <v>Deferred tax expense</v>
          </cell>
          <cell r="E81" t="str">
            <v>Deferred Tax</v>
          </cell>
        </row>
        <row r="82">
          <cell r="B82" t="str">
            <v>69510-99LG</v>
          </cell>
          <cell r="C82" t="str">
            <v xml:space="preserve">Current deferred Tax </v>
          </cell>
          <cell r="D82" t="str">
            <v>Cutoff-Deferred tax</v>
          </cell>
          <cell r="E82" t="str">
            <v>Deferred Tax</v>
          </cell>
        </row>
        <row r="83">
          <cell r="B83" t="str">
            <v>70150-2000</v>
          </cell>
          <cell r="C83" t="str">
            <v>(To) (T2) Operating Tariff</v>
          </cell>
          <cell r="D83" t="str">
            <v>BOT-Fixed tariff</v>
          </cell>
          <cell r="E83" t="str">
            <v>T2</v>
          </cell>
        </row>
        <row r="84">
          <cell r="B84" t="str">
            <v>70150-2010</v>
          </cell>
          <cell r="C84" t="str">
            <v>(Tv) (T3)Variable Operating Tariff A</v>
          </cell>
          <cell r="D84" t="str">
            <v>BOT-Variable A</v>
          </cell>
          <cell r="E84" t="str">
            <v>T3 A</v>
          </cell>
        </row>
        <row r="85">
          <cell r="B85" t="str">
            <v>70150-2020</v>
          </cell>
          <cell r="C85" t="str">
            <v>(Tv) (T3) Variable Operating Tariff B</v>
          </cell>
          <cell r="D85" t="str">
            <v>BOT-Variable B</v>
          </cell>
          <cell r="E85" t="str">
            <v>T3 B</v>
          </cell>
        </row>
        <row r="86">
          <cell r="B86" t="str">
            <v>70150-2030</v>
          </cell>
          <cell r="C86" t="str">
            <v>(T1) Investment Tariff</v>
          </cell>
          <cell r="D86" t="str">
            <v>BOT-Investments reve</v>
          </cell>
          <cell r="E86" t="str">
            <v xml:space="preserve">T1 </v>
          </cell>
        </row>
        <row r="87">
          <cell r="B87" t="str">
            <v>70150-2040</v>
          </cell>
          <cell r="C87" t="str">
            <v>Adjustment in Interest Rate Bands</v>
          </cell>
          <cell r="D87" t="str">
            <v>BOT-Adjust interests</v>
          </cell>
          <cell r="E87" t="str">
            <v xml:space="preserve">Interest rate adjustment </v>
          </cell>
        </row>
        <row r="88">
          <cell r="B88" t="str">
            <v>70150-2900</v>
          </cell>
          <cell r="C88" t="str">
            <v>(To) (T2) Operating Tariff</v>
          </cell>
          <cell r="D88" t="str">
            <v>Invoice to establish services - Fixed t</v>
          </cell>
          <cell r="E88" t="str">
            <v>T2</v>
          </cell>
        </row>
        <row r="89">
          <cell r="B89" t="str">
            <v>70150-2910</v>
          </cell>
          <cell r="C89" t="str">
            <v>(Tv) (T3)Variable Operating Tariff A</v>
          </cell>
          <cell r="D89" t="str">
            <v>Invoice to establish services - Variabl</v>
          </cell>
          <cell r="E89" t="str">
            <v>T3 A</v>
          </cell>
        </row>
        <row r="90">
          <cell r="B90" t="str">
            <v>70150-2920</v>
          </cell>
          <cell r="C90" t="str">
            <v>(Tv) (T3) Variable Operating Tariff B</v>
          </cell>
          <cell r="D90" t="str">
            <v>Invoice to establish services - Variabl</v>
          </cell>
          <cell r="E90" t="str">
            <v>T3 B</v>
          </cell>
        </row>
        <row r="91">
          <cell r="B91" t="str">
            <v>70150-2930</v>
          </cell>
          <cell r="C91" t="str">
            <v>(T1) Investment Tariff</v>
          </cell>
          <cell r="D91" t="str">
            <v>Invoice to establish services-Investmen</v>
          </cell>
          <cell r="E91" t="str">
            <v xml:space="preserve">T1 </v>
          </cell>
        </row>
        <row r="92">
          <cell r="B92" t="str">
            <v>72820-0010</v>
          </cell>
          <cell r="C92" t="str">
            <v>Interest - Lease Accounting</v>
          </cell>
          <cell r="D92" t="str">
            <v>BOT-Invest.revenues</v>
          </cell>
          <cell r="E92" t="str">
            <v>Interest - Lease accounting</v>
          </cell>
        </row>
        <row r="93">
          <cell r="B93" t="str">
            <v>72820-001G</v>
          </cell>
          <cell r="C93" t="str">
            <v>Interest - Lease Accounting</v>
          </cell>
          <cell r="D93" t="str">
            <v>BOT-Invest.revenues</v>
          </cell>
          <cell r="E93" t="str">
            <v>Interest - Lease accounting</v>
          </cell>
        </row>
        <row r="94">
          <cell r="B94" t="str">
            <v>72820-0020</v>
          </cell>
          <cell r="C94" t="str">
            <v>Rep (T1) Investment Tariff IFRIC-12</v>
          </cell>
          <cell r="D94" t="str">
            <v>BOT-Reduce Invest.</v>
          </cell>
          <cell r="E94" t="str">
            <v>Adjustment for the application of IFRIC12</v>
          </cell>
        </row>
        <row r="95">
          <cell r="B95" t="str">
            <v>75690-0020</v>
          </cell>
          <cell r="C95" t="str">
            <v>Total Overheads</v>
          </cell>
          <cell r="D95" t="str">
            <v>Other operating income</v>
          </cell>
          <cell r="E95" t="str">
            <v>Overheads</v>
          </cell>
        </row>
        <row r="96">
          <cell r="B96" t="str">
            <v>76210-0010</v>
          </cell>
          <cell r="C96" t="str">
            <v>Interest income</v>
          </cell>
          <cell r="D96" t="str">
            <v>Income oth fin asset</v>
          </cell>
          <cell r="E96" t="str">
            <v>Interest gain</v>
          </cell>
        </row>
        <row r="97">
          <cell r="B97" t="str">
            <v>76210-99LG</v>
          </cell>
          <cell r="C97" t="str">
            <v>Interest income</v>
          </cell>
          <cell r="D97" t="str">
            <v>Cutoff-Fin Incomes</v>
          </cell>
          <cell r="E97" t="str">
            <v>Interest gain</v>
          </cell>
        </row>
        <row r="98">
          <cell r="B98" t="str">
            <v>76220-0040</v>
          </cell>
          <cell r="C98" t="str">
            <v>Interest income</v>
          </cell>
          <cell r="D98" t="str">
            <v>Actual income tax cr</v>
          </cell>
          <cell r="E98" t="str">
            <v>Interest gain</v>
          </cell>
        </row>
        <row r="99">
          <cell r="B99" t="str">
            <v>76340-0020</v>
          </cell>
          <cell r="C99" t="str">
            <v>Interest income</v>
          </cell>
          <cell r="D99" t="str">
            <v>Other financ income</v>
          </cell>
          <cell r="E99" t="str">
            <v>Interest gain</v>
          </cell>
        </row>
        <row r="104">
          <cell r="B104" t="str">
            <v>Balanza Fr</v>
          </cell>
        </row>
        <row r="106">
          <cell r="B106" t="str">
            <v>CUENTA</v>
          </cell>
          <cell r="D106" t="str">
            <v>NOMBRE</v>
          </cell>
        </row>
        <row r="107">
          <cell r="B107" t="str">
            <v>10100-0010</v>
          </cell>
          <cell r="C107" t="str">
            <v>Capital stock</v>
          </cell>
          <cell r="D107" t="str">
            <v>Called up&amp;paid capit</v>
          </cell>
          <cell r="E107" t="str">
            <v>Equity</v>
          </cell>
        </row>
        <row r="108">
          <cell r="B108" t="str">
            <v>10100-001B</v>
          </cell>
          <cell r="C108" t="str">
            <v>B10</v>
          </cell>
          <cell r="D108" t="str">
            <v>Called up&amp;paid capit</v>
          </cell>
        </row>
        <row r="109">
          <cell r="B109" t="str">
            <v>10100-0020</v>
          </cell>
          <cell r="C109" t="str">
            <v>Capital stock</v>
          </cell>
          <cell r="D109" t="str">
            <v>Uncalled share capit</v>
          </cell>
          <cell r="E109" t="str">
            <v>Equity</v>
          </cell>
        </row>
        <row r="110">
          <cell r="B110" t="str">
            <v>10100-99LG</v>
          </cell>
          <cell r="C110" t="str">
            <v>Capital stock</v>
          </cell>
          <cell r="D110" t="str">
            <v>Cutoff-Capital</v>
          </cell>
          <cell r="E110" t="str">
            <v>Equity</v>
          </cell>
        </row>
        <row r="111">
          <cell r="B111" t="str">
            <v>10600-0010</v>
          </cell>
          <cell r="C111" t="str">
            <v>Reserves</v>
          </cell>
          <cell r="D111" t="str">
            <v>Legal reserves</v>
          </cell>
          <cell r="E111" t="str">
            <v>Statutory reserve</v>
          </cell>
        </row>
        <row r="112">
          <cell r="B112" t="str">
            <v>10600-001B</v>
          </cell>
          <cell r="C112" t="str">
            <v>B10</v>
          </cell>
          <cell r="D112" t="str">
            <v>Legal reserves</v>
          </cell>
        </row>
        <row r="113">
          <cell r="B113" t="str">
            <v>10600-0050</v>
          </cell>
          <cell r="C113" t="str">
            <v>Retained Earnings</v>
          </cell>
          <cell r="D113" t="str">
            <v>Retained earnings</v>
          </cell>
          <cell r="E113" t="str">
            <v>Retained earnings</v>
          </cell>
        </row>
        <row r="114">
          <cell r="B114" t="str">
            <v>10600-005B</v>
          </cell>
          <cell r="C114" t="str">
            <v>B10</v>
          </cell>
          <cell r="D114" t="str">
            <v>Retained earnings</v>
          </cell>
        </row>
        <row r="115">
          <cell r="B115" t="str">
            <v>10600-0060</v>
          </cell>
          <cell r="C115" t="str">
            <v>Retained Earnings</v>
          </cell>
          <cell r="D115" t="str">
            <v>Dividends</v>
          </cell>
          <cell r="E115" t="str">
            <v>Retained earnings</v>
          </cell>
        </row>
        <row r="116">
          <cell r="B116" t="str">
            <v>10600-012B</v>
          </cell>
          <cell r="C116" t="str">
            <v>B10</v>
          </cell>
          <cell r="D116" t="str">
            <v>Transf. result IFRIC</v>
          </cell>
        </row>
        <row r="117">
          <cell r="B117" t="str">
            <v>10600-99LG</v>
          </cell>
          <cell r="C117" t="str">
            <v>Retained Earnings</v>
          </cell>
          <cell r="D117" t="str">
            <v>Cutoff-Local reserve</v>
          </cell>
          <cell r="E117" t="str">
            <v>Retained earnings</v>
          </cell>
        </row>
        <row r="118">
          <cell r="B118" t="str">
            <v>12000-0010</v>
          </cell>
          <cell r="C118" t="str">
            <v>Retained Earnings</v>
          </cell>
          <cell r="D118" t="str">
            <v>Result for period</v>
          </cell>
          <cell r="E118" t="str">
            <v>Retained earnings</v>
          </cell>
        </row>
        <row r="119">
          <cell r="B119" t="str">
            <v>12000-001G</v>
          </cell>
          <cell r="C119" t="str">
            <v>Retained Earnings</v>
          </cell>
          <cell r="D119" t="str">
            <v>Result for the period NG</v>
          </cell>
          <cell r="E119" t="str">
            <v>Retained earnings</v>
          </cell>
        </row>
        <row r="120">
          <cell r="B120" t="str">
            <v>12000-99LG</v>
          </cell>
          <cell r="C120" t="str">
            <v>Retained Earnings</v>
          </cell>
          <cell r="D120" t="str">
            <v>Cutoff-Net income</v>
          </cell>
          <cell r="E120" t="str">
            <v>Retained earnings</v>
          </cell>
        </row>
        <row r="121">
          <cell r="B121" t="str">
            <v>16410-0030</v>
          </cell>
          <cell r="C121" t="str">
            <v>Bank Borrowing Banobras</v>
          </cell>
          <cell r="D121" t="str">
            <v>Banobras</v>
          </cell>
          <cell r="E121" t="str">
            <v>Banobras</v>
          </cell>
        </row>
        <row r="122">
          <cell r="B122" t="str">
            <v>16410-0040</v>
          </cell>
          <cell r="C122" t="str">
            <v>Interests payable</v>
          </cell>
          <cell r="D122" t="str">
            <v>Banobras-Interests</v>
          </cell>
          <cell r="E122" t="str">
            <v>Banobras short term interest</v>
          </cell>
        </row>
        <row r="123">
          <cell r="B123" t="str">
            <v>23101-002L</v>
          </cell>
          <cell r="C123" t="str">
            <v>Asset waiting for allocation</v>
          </cell>
          <cell r="D123" t="str">
            <v>Asset waiting for allocation</v>
          </cell>
          <cell r="E123" t="str">
            <v>Other tangible assets</v>
          </cell>
        </row>
        <row r="124">
          <cell r="B124" t="str">
            <v>27501-0010</v>
          </cell>
          <cell r="C124" t="str">
            <v>Other receivable accounts-Lease Accounting</v>
          </cell>
          <cell r="D124" t="str">
            <v>Concession AR</v>
          </cell>
          <cell r="E124" t="str">
            <v>Receivable Account (Leasing)</v>
          </cell>
        </row>
        <row r="125">
          <cell r="B125" t="str">
            <v>40000-0010</v>
          </cell>
          <cell r="C125" t="str">
            <v>Other operating liabilities</v>
          </cell>
          <cell r="D125" t="str">
            <v>External local suppl</v>
          </cell>
          <cell r="E125" t="str">
            <v>Other Operating liabilities</v>
          </cell>
        </row>
        <row r="126">
          <cell r="B126" t="str">
            <v>40000-0020</v>
          </cell>
          <cell r="C126" t="str">
            <v>Other operating liabilities</v>
          </cell>
          <cell r="D126" t="str">
            <v>External foreign suppliers</v>
          </cell>
          <cell r="E126" t="str">
            <v>Other Operating liabilities</v>
          </cell>
        </row>
        <row r="127">
          <cell r="B127" t="str">
            <v>40000-0030</v>
          </cell>
          <cell r="C127" t="str">
            <v xml:space="preserve">       Trade Creditors</v>
          </cell>
          <cell r="D127" t="str">
            <v>Degt group suppliers</v>
          </cell>
          <cell r="E127" t="str">
            <v>Operator liabilities</v>
          </cell>
        </row>
        <row r="128">
          <cell r="B128" t="str">
            <v>40000-999R</v>
          </cell>
          <cell r="C128" t="str">
            <v>Other operating liabilities</v>
          </cell>
          <cell r="D128" t="str">
            <v>DM-Suppliers</v>
          </cell>
          <cell r="E128" t="str">
            <v>Other Operating liabilities</v>
          </cell>
        </row>
        <row r="129">
          <cell r="B129" t="str">
            <v>40020-0010</v>
          </cell>
          <cell r="C129" t="str">
            <v>Other operating liabilities</v>
          </cell>
          <cell r="D129" t="str">
            <v>Suppliers  - GR/IR</v>
          </cell>
          <cell r="E129" t="str">
            <v>Other Operating liabilities</v>
          </cell>
        </row>
        <row r="130">
          <cell r="B130" t="str">
            <v>40020-0020</v>
          </cell>
          <cell r="C130" t="str">
            <v xml:space="preserve">       Costs Provision</v>
          </cell>
          <cell r="D130" t="str">
            <v>Suppl-Other accruals</v>
          </cell>
          <cell r="E130" t="str">
            <v>Provision of costs</v>
          </cell>
        </row>
        <row r="131">
          <cell r="B131" t="str">
            <v>40020-0030</v>
          </cell>
          <cell r="C131" t="str">
            <v>Other operating liabilities</v>
          </cell>
          <cell r="D131" t="str">
            <v>Suppliers group - invoices to be receiv</v>
          </cell>
          <cell r="E131" t="str">
            <v>Short term operating provisions</v>
          </cell>
        </row>
        <row r="132">
          <cell r="B132" t="str">
            <v>41001-0040</v>
          </cell>
          <cell r="C132" t="str">
            <v xml:space="preserve">      Trade debtors and related accounts</v>
          </cell>
          <cell r="D132" t="str">
            <v>Gourvernemantal clts</v>
          </cell>
          <cell r="E132" t="str">
            <v>Receivables</v>
          </cell>
        </row>
        <row r="133">
          <cell r="B133" t="str">
            <v>41001-0060</v>
          </cell>
          <cell r="C133" t="str">
            <v xml:space="preserve">      Trade debtors and related accounts</v>
          </cell>
          <cell r="D133" t="str">
            <v>Private clients</v>
          </cell>
          <cell r="E133" t="str">
            <v>Receivables</v>
          </cell>
        </row>
        <row r="134">
          <cell r="B134" t="str">
            <v>41001-999R</v>
          </cell>
          <cell r="C134" t="str">
            <v xml:space="preserve">      Trade debtors and related accounts</v>
          </cell>
          <cell r="D134" t="str">
            <v>DM-Clients</v>
          </cell>
          <cell r="E134" t="str">
            <v>Receivables</v>
          </cell>
        </row>
        <row r="135">
          <cell r="B135" t="str">
            <v>41011-0070</v>
          </cell>
          <cell r="C135" t="str">
            <v xml:space="preserve">      Income Provision</v>
          </cell>
          <cell r="D135" t="str">
            <v>Invoice to be issued</v>
          </cell>
          <cell r="E135" t="str">
            <v>Income provision</v>
          </cell>
        </row>
        <row r="136">
          <cell r="B136" t="str">
            <v>44400-0010</v>
          </cell>
          <cell r="C136" t="str">
            <v>Dividends payable</v>
          </cell>
          <cell r="D136" t="str">
            <v>C/a - dividends to be paid</v>
          </cell>
          <cell r="E136" t="str">
            <v>Retained earnings</v>
          </cell>
        </row>
        <row r="137">
          <cell r="B137" t="str">
            <v>44600-0010</v>
          </cell>
          <cell r="C137" t="str">
            <v>Tax payable</v>
          </cell>
          <cell r="D137" t="str">
            <v>Corporation tax</v>
          </cell>
          <cell r="E137" t="str">
            <v>Income tax to pay</v>
          </cell>
        </row>
        <row r="138">
          <cell r="B138" t="str">
            <v>44600-0020</v>
          </cell>
          <cell r="C138" t="str">
            <v>Prepaid Taxes</v>
          </cell>
          <cell r="D138" t="str">
            <v>Withholding tax</v>
          </cell>
          <cell r="E138" t="str">
            <v>Provisional Tax Prepayment ISR</v>
          </cell>
        </row>
        <row r="139">
          <cell r="B139" t="str">
            <v>44600-0030</v>
          </cell>
          <cell r="C139" t="str">
            <v>Deferred Tax Liability</v>
          </cell>
          <cell r="D139" t="str">
            <v>Deferred corpora tax</v>
          </cell>
          <cell r="E139" t="str">
            <v>Deferred tax liabilities</v>
          </cell>
        </row>
        <row r="140">
          <cell r="B140" t="str">
            <v>44601-0010</v>
          </cell>
          <cell r="C140" t="str">
            <v>Prepaid Taxes</v>
          </cell>
          <cell r="D140" t="str">
            <v>ADV corporate tax</v>
          </cell>
          <cell r="E140" t="str">
            <v>Provisional Tax Prepayment ISR</v>
          </cell>
        </row>
        <row r="141">
          <cell r="B141" t="str">
            <v>44601-0060</v>
          </cell>
          <cell r="C141" t="str">
            <v>Prepaid Taxes</v>
          </cell>
          <cell r="D141" t="str">
            <v>Tax on dividends</v>
          </cell>
          <cell r="E141" t="str">
            <v>Provisional Tax Prepayment ISR</v>
          </cell>
        </row>
        <row r="142">
          <cell r="B142" t="str">
            <v>44601-0070</v>
          </cell>
          <cell r="C142" t="str">
            <v>Prepaid Taxes</v>
          </cell>
          <cell r="D142" t="str">
            <v>Advance on tax ISR</v>
          </cell>
          <cell r="E142" t="str">
            <v>Provisional Tax Prepayment ISR</v>
          </cell>
        </row>
        <row r="143">
          <cell r="B143" t="str">
            <v>44610-0010</v>
          </cell>
          <cell r="C143" t="str">
            <v>VAT Payable</v>
          </cell>
          <cell r="D143" t="str">
            <v>VAT return</v>
          </cell>
          <cell r="E143" t="str">
            <v>VAT</v>
          </cell>
        </row>
        <row r="144">
          <cell r="B144" t="str">
            <v>44610-0030</v>
          </cell>
          <cell r="C144" t="str">
            <v>VAT Payable</v>
          </cell>
          <cell r="D144" t="str">
            <v>VAT output on sales</v>
          </cell>
          <cell r="E144" t="str">
            <v>VAT</v>
          </cell>
        </row>
        <row r="145">
          <cell r="B145" t="str">
            <v>44610-0040</v>
          </cell>
          <cell r="C145" t="str">
            <v>VAT Payable</v>
          </cell>
          <cell r="D145" t="str">
            <v>VAT output /clts pay</v>
          </cell>
          <cell r="E145" t="str">
            <v>VAT</v>
          </cell>
        </row>
        <row r="146">
          <cell r="B146" t="str">
            <v>44610-0990</v>
          </cell>
          <cell r="C146" t="str">
            <v>VAT Payable</v>
          </cell>
          <cell r="D146" t="str">
            <v>VAT Output - Migrat.</v>
          </cell>
          <cell r="E146" t="str">
            <v>VAT</v>
          </cell>
        </row>
        <row r="147">
          <cell r="B147" t="str">
            <v>44610-1080</v>
          </cell>
          <cell r="C147" t="str">
            <v>VAT Payable</v>
          </cell>
          <cell r="D147" t="str">
            <v>IETU tax</v>
          </cell>
          <cell r="E147" t="str">
            <v>VAT</v>
          </cell>
        </row>
        <row r="148">
          <cell r="B148" t="str">
            <v>44610-1090</v>
          </cell>
          <cell r="C148" t="str">
            <v>VAT Payable</v>
          </cell>
          <cell r="D148" t="str">
            <v>Withholding Tax/fees</v>
          </cell>
          <cell r="E148" t="str">
            <v>VAT</v>
          </cell>
        </row>
        <row r="149">
          <cell r="B149" t="str">
            <v>44610-1380</v>
          </cell>
          <cell r="C149" t="str">
            <v>VAT Payable</v>
          </cell>
          <cell r="D149" t="str">
            <v>Wth VAT on fees</v>
          </cell>
          <cell r="E149" t="str">
            <v>VAT</v>
          </cell>
        </row>
        <row r="150">
          <cell r="B150" t="str">
            <v>44611-0070</v>
          </cell>
          <cell r="C150" t="str">
            <v>VAT Payable</v>
          </cell>
          <cell r="D150" t="str">
            <v>VAT input on goods and services - on in</v>
          </cell>
          <cell r="E150" t="str">
            <v>VAT</v>
          </cell>
        </row>
        <row r="151">
          <cell r="B151" t="str">
            <v>44611-0080</v>
          </cell>
          <cell r="C151" t="str">
            <v>VAT Payable</v>
          </cell>
          <cell r="D151" t="str">
            <v>VAT input/g&amp;s/paym</v>
          </cell>
          <cell r="E151" t="str">
            <v>VAT</v>
          </cell>
        </row>
        <row r="152">
          <cell r="B152" t="str">
            <v>44611-0130</v>
          </cell>
          <cell r="C152" t="str">
            <v>Prepaid Taxes</v>
          </cell>
          <cell r="D152" t="str">
            <v>VAT credit recoverab</v>
          </cell>
          <cell r="E152" t="str">
            <v>Provisional Tax Prepayment ISR</v>
          </cell>
        </row>
        <row r="153">
          <cell r="B153" t="str">
            <v>44611-0990</v>
          </cell>
          <cell r="C153" t="str">
            <v>VAT Payable</v>
          </cell>
          <cell r="D153" t="str">
            <v>VAT Input - Migrat.</v>
          </cell>
          <cell r="E153" t="str">
            <v>VAT</v>
          </cell>
        </row>
        <row r="154">
          <cell r="B154" t="str">
            <v>44891-9990</v>
          </cell>
          <cell r="C154" t="str">
            <v>NO</v>
          </cell>
          <cell r="D154" t="str">
            <v>Suspense-account</v>
          </cell>
        </row>
        <row r="155">
          <cell r="B155" t="str">
            <v>44891-999B</v>
          </cell>
          <cell r="C155" t="str">
            <v>B10</v>
          </cell>
          <cell r="D155" t="str">
            <v>Susp-account B10</v>
          </cell>
        </row>
        <row r="156">
          <cell r="B156" t="str">
            <v>44891-99LG</v>
          </cell>
          <cell r="C156" t="str">
            <v>NO</v>
          </cell>
          <cell r="D156" t="str">
            <v>Cutoff-Other AR</v>
          </cell>
        </row>
        <row r="157">
          <cell r="B157" t="str">
            <v>46890-0030</v>
          </cell>
          <cell r="C157" t="str">
            <v>Provisions</v>
          </cell>
          <cell r="D157" t="str">
            <v>Sundry creditors</v>
          </cell>
          <cell r="E157" t="str">
            <v>Short term operating provisions</v>
          </cell>
        </row>
        <row r="158">
          <cell r="B158" t="str">
            <v>48801-0010</v>
          </cell>
          <cell r="C158" t="str">
            <v>Deferred Tax Assets</v>
          </cell>
          <cell r="D158" t="str">
            <v>Deferred tax assets</v>
          </cell>
          <cell r="E158" t="str">
            <v>Deferred Tax Assets</v>
          </cell>
        </row>
        <row r="159">
          <cell r="B159" t="str">
            <v>51101-6130</v>
          </cell>
          <cell r="C159" t="str">
            <v>Cash at bank and in hand</v>
          </cell>
          <cell r="D159" t="str">
            <v>Santander MXN01</v>
          </cell>
          <cell r="E159" t="str">
            <v>Free Cash position</v>
          </cell>
        </row>
        <row r="160">
          <cell r="B160" t="str">
            <v>51201-0090</v>
          </cell>
          <cell r="C160" t="str">
            <v>Cash at bank and in hand</v>
          </cell>
          <cell r="D160" t="str">
            <v>Invest.Santander MX1</v>
          </cell>
          <cell r="E160" t="str">
            <v>Free Cash position</v>
          </cell>
        </row>
        <row r="161">
          <cell r="B161" t="str">
            <v>51201-0180</v>
          </cell>
          <cell r="C161" t="str">
            <v>Cash in Trusteeship</v>
          </cell>
          <cell r="D161" t="str">
            <v>Invest-B.Bajio MXN1</v>
          </cell>
          <cell r="E161" t="str">
            <v>Banobras Debt reserve account</v>
          </cell>
        </row>
        <row r="162">
          <cell r="B162" t="str">
            <v>51201-0190</v>
          </cell>
          <cell r="C162" t="str">
            <v>Cash in Trusteeship</v>
          </cell>
          <cell r="D162" t="str">
            <v>Invest-B.Bajio MXN2</v>
          </cell>
          <cell r="E162" t="str">
            <v>Free Cash position</v>
          </cell>
        </row>
        <row r="163">
          <cell r="B163" t="str">
            <v>60000-0170</v>
          </cell>
          <cell r="C163" t="str">
            <v>Total Overheads</v>
          </cell>
          <cell r="D163" t="str">
            <v>Office supplies</v>
          </cell>
          <cell r="E163" t="str">
            <v>Overheads</v>
          </cell>
        </row>
        <row r="164">
          <cell r="B164" t="str">
            <v>60000-2000</v>
          </cell>
          <cell r="C164" t="str">
            <v>Operating Tariff</v>
          </cell>
          <cell r="D164" t="str">
            <v>BOT-Costs Fixed T.</v>
          </cell>
          <cell r="E164" t="str">
            <v>T2'</v>
          </cell>
        </row>
        <row r="165">
          <cell r="B165" t="str">
            <v>60000-2010</v>
          </cell>
          <cell r="C165" t="str">
            <v>Variable Tariff  A</v>
          </cell>
          <cell r="D165" t="str">
            <v>BOT-Costs Variable A</v>
          </cell>
          <cell r="E165" t="str">
            <v>Costs Variable A</v>
          </cell>
        </row>
        <row r="166">
          <cell r="B166" t="str">
            <v>60000-2020</v>
          </cell>
          <cell r="C166" t="str">
            <v>Variable Tariff  B</v>
          </cell>
          <cell r="D166" t="str">
            <v>BOT-Costs Variable B</v>
          </cell>
          <cell r="E166" t="str">
            <v>Costs Variable B</v>
          </cell>
        </row>
        <row r="167">
          <cell r="B167" t="str">
            <v>65690-0060</v>
          </cell>
          <cell r="C167" t="str">
            <v>Total Overheads</v>
          </cell>
          <cell r="D167" t="str">
            <v>Domestic fees</v>
          </cell>
          <cell r="E167" t="str">
            <v>Overheads</v>
          </cell>
        </row>
        <row r="168">
          <cell r="B168" t="str">
            <v>65690-1080</v>
          </cell>
          <cell r="C168" t="str">
            <v>Total Overheads</v>
          </cell>
          <cell r="D168" t="str">
            <v>Sponsoring expenses</v>
          </cell>
          <cell r="E168" t="str">
            <v>Overheads</v>
          </cell>
        </row>
        <row r="169">
          <cell r="B169" t="str">
            <v>65690-3020</v>
          </cell>
          <cell r="C169" t="str">
            <v>Total Overheads</v>
          </cell>
          <cell r="D169" t="str">
            <v>Mission &amp; receiving</v>
          </cell>
          <cell r="E169" t="str">
            <v>Overheads</v>
          </cell>
        </row>
        <row r="170">
          <cell r="B170" t="str">
            <v>65690-5010</v>
          </cell>
          <cell r="C170" t="str">
            <v>Total Overheads</v>
          </cell>
          <cell r="D170" t="str">
            <v>Cost&amp;other commissio</v>
          </cell>
          <cell r="E170" t="str">
            <v>Overheads</v>
          </cell>
        </row>
        <row r="171">
          <cell r="B171" t="str">
            <v>65690-5020</v>
          </cell>
          <cell r="C171" t="str">
            <v>Total Overheads</v>
          </cell>
          <cell r="D171" t="str">
            <v>Other extern service</v>
          </cell>
          <cell r="E171" t="str">
            <v>Overheads</v>
          </cell>
        </row>
        <row r="172">
          <cell r="B172" t="str">
            <v>65690-6060</v>
          </cell>
          <cell r="C172" t="str">
            <v>Total Overheads</v>
          </cell>
          <cell r="D172" t="str">
            <v>Sundry operating exp</v>
          </cell>
          <cell r="E172" t="str">
            <v>Overheads</v>
          </cell>
        </row>
        <row r="173">
          <cell r="B173" t="str">
            <v>65690-99LG</v>
          </cell>
          <cell r="C173" t="str">
            <v>Total Overheads</v>
          </cell>
          <cell r="D173" t="str">
            <v>Cutoff-Other exp&amp;rev</v>
          </cell>
          <cell r="E173" t="str">
            <v>Overheads</v>
          </cell>
        </row>
        <row r="174">
          <cell r="B174" t="str">
            <v>65690-8000</v>
          </cell>
          <cell r="C174" t="str">
            <v>Total Overheads</v>
          </cell>
          <cell r="D174" t="str">
            <v>Fines and legal penalties</v>
          </cell>
          <cell r="E174" t="str">
            <v>Overheads</v>
          </cell>
        </row>
        <row r="175">
          <cell r="B175" t="str">
            <v>66210-0020</v>
          </cell>
          <cell r="C175" t="str">
            <v>Interest Expense on Long Term Debt</v>
          </cell>
          <cell r="D175" t="str">
            <v>Interest/bank curren</v>
          </cell>
          <cell r="E175" t="str">
            <v>Interest Banobras</v>
          </cell>
        </row>
        <row r="176">
          <cell r="B176" t="str">
            <v>66210-99LG</v>
          </cell>
          <cell r="C176" t="str">
            <v>Interest Expense on Long Term Debt</v>
          </cell>
          <cell r="D176" t="str">
            <v>Cutoff-Fin cash out</v>
          </cell>
          <cell r="E176" t="str">
            <v>Interest Banobras</v>
          </cell>
        </row>
        <row r="177">
          <cell r="B177" t="str">
            <v>66340-0010</v>
          </cell>
          <cell r="C177" t="str">
            <v>Other Financial Expenditures</v>
          </cell>
          <cell r="D177" t="str">
            <v>Other financial expenses</v>
          </cell>
          <cell r="E177" t="str">
            <v>Overheads</v>
          </cell>
        </row>
        <row r="178">
          <cell r="B178" t="str">
            <v>66620-0030</v>
          </cell>
          <cell r="C178" t="str">
            <v>ForEx. gains/(losses) in Cash Flow</v>
          </cell>
          <cell r="D178" t="str">
            <v>Loss/exch recei acct</v>
          </cell>
          <cell r="E178" t="str">
            <v>ForEx. gains/(losses)</v>
          </cell>
        </row>
        <row r="179">
          <cell r="B179" t="str">
            <v>66620-0050</v>
          </cell>
          <cell r="C179" t="str">
            <v>ForEx. gains/(losses) in Cash Flow</v>
          </cell>
          <cell r="D179" t="str">
            <v>Loss/exch pay accts</v>
          </cell>
          <cell r="E179" t="str">
            <v>ForEx. gains/(losses)</v>
          </cell>
        </row>
        <row r="180">
          <cell r="B180" t="str">
            <v>66620-1020</v>
          </cell>
          <cell r="C180" t="str">
            <v>ForEx. gains/(losses) in Cash Flow</v>
          </cell>
          <cell r="D180" t="str">
            <v>Profit/exch receiv</v>
          </cell>
          <cell r="E180" t="str">
            <v>ForEx. gains/(losses)</v>
          </cell>
        </row>
        <row r="181">
          <cell r="B181" t="str">
            <v>66620-1040</v>
          </cell>
          <cell r="C181" t="str">
            <v>ForEx. gains/(losses) in Cash Flow</v>
          </cell>
          <cell r="D181" t="str">
            <v>Profit/exch payable</v>
          </cell>
          <cell r="E181" t="str">
            <v>ForEx. gains/(losses)</v>
          </cell>
        </row>
        <row r="182">
          <cell r="B182" t="str">
            <v>69500-0010</v>
          </cell>
          <cell r="C182" t="str">
            <v>Current tax</v>
          </cell>
          <cell r="D182" t="str">
            <v>Corporation tax</v>
          </cell>
          <cell r="E182" t="str">
            <v>Tax</v>
          </cell>
        </row>
        <row r="183">
          <cell r="B183" t="str">
            <v>69500-99LG</v>
          </cell>
          <cell r="C183" t="str">
            <v>Current tax</v>
          </cell>
          <cell r="D183" t="str">
            <v>Cutoff-Income tax ex</v>
          </cell>
          <cell r="E183" t="str">
            <v>Tax</v>
          </cell>
        </row>
        <row r="184">
          <cell r="B184" t="str">
            <v>69510-0010</v>
          </cell>
          <cell r="C184" t="str">
            <v xml:space="preserve">Current deferred Tax </v>
          </cell>
          <cell r="D184" t="str">
            <v>Deferred tax expense</v>
          </cell>
          <cell r="E184" t="str">
            <v>Deferred Tax</v>
          </cell>
        </row>
        <row r="185">
          <cell r="B185" t="str">
            <v>69510-99LG</v>
          </cell>
          <cell r="C185" t="str">
            <v xml:space="preserve">Current deferred Tax </v>
          </cell>
          <cell r="D185" t="str">
            <v>Cutoff-Deferred tax</v>
          </cell>
          <cell r="E185" t="str">
            <v>Deferred Tax</v>
          </cell>
        </row>
        <row r="186">
          <cell r="B186" t="str">
            <v>70150-2000</v>
          </cell>
          <cell r="C186" t="str">
            <v>(To) (T2) Operating Tariff</v>
          </cell>
          <cell r="D186" t="str">
            <v>BOT-Fixed tariff</v>
          </cell>
          <cell r="E186" t="str">
            <v>T2</v>
          </cell>
        </row>
        <row r="187">
          <cell r="B187" t="str">
            <v>70150-2900</v>
          </cell>
          <cell r="C187" t="str">
            <v>(To) (T2) Operating Tariff</v>
          </cell>
          <cell r="D187" t="str">
            <v>Invoice to establish services - Fixed t</v>
          </cell>
          <cell r="E187" t="str">
            <v>T2</v>
          </cell>
        </row>
        <row r="188">
          <cell r="B188" t="str">
            <v>70150-2010</v>
          </cell>
          <cell r="C188" t="str">
            <v>(Tv) (T3)Variable Operating Tariff A</v>
          </cell>
          <cell r="D188" t="str">
            <v>BOT-Variable A</v>
          </cell>
          <cell r="E188" t="str">
            <v>T3 A</v>
          </cell>
        </row>
        <row r="189">
          <cell r="B189" t="str">
            <v>70150-2910</v>
          </cell>
          <cell r="C189" t="str">
            <v>(Tv) (T3)Variable Operating Tariff A</v>
          </cell>
          <cell r="D189" t="str">
            <v>Invoice to establish services - Variabl</v>
          </cell>
          <cell r="E189" t="str">
            <v>T3 A</v>
          </cell>
        </row>
        <row r="190">
          <cell r="B190" t="str">
            <v>70150-2020</v>
          </cell>
          <cell r="C190" t="str">
            <v>(Tv) (T3) Variable Operating Tariff B</v>
          </cell>
          <cell r="D190" t="str">
            <v>BOT-Variable B</v>
          </cell>
          <cell r="E190" t="str">
            <v>T3 B</v>
          </cell>
        </row>
        <row r="191">
          <cell r="B191" t="str">
            <v>70150-2920</v>
          </cell>
          <cell r="C191" t="str">
            <v>(Tv) (T3) Variable Operating Tariff B</v>
          </cell>
          <cell r="D191" t="str">
            <v>Invoice to establish services - Variabl</v>
          </cell>
          <cell r="E191" t="str">
            <v>T3 B</v>
          </cell>
        </row>
        <row r="192">
          <cell r="B192" t="str">
            <v>70150-2030</v>
          </cell>
          <cell r="C192" t="str">
            <v>(T1) Investment Tariff</v>
          </cell>
          <cell r="D192" t="str">
            <v>BOT-Investments reve</v>
          </cell>
          <cell r="E192" t="str">
            <v xml:space="preserve">T1 </v>
          </cell>
        </row>
        <row r="193">
          <cell r="B193" t="str">
            <v>70150-2930</v>
          </cell>
          <cell r="C193" t="str">
            <v>(T1) Investment Tariff</v>
          </cell>
          <cell r="D193" t="str">
            <v>Invoice to establish services-Investmen</v>
          </cell>
          <cell r="E193" t="str">
            <v xml:space="preserve">T1 </v>
          </cell>
        </row>
        <row r="194">
          <cell r="B194" t="str">
            <v>70150-2040</v>
          </cell>
          <cell r="C194" t="str">
            <v>Adjustment in Interest Rate Bands</v>
          </cell>
          <cell r="D194" t="str">
            <v>BOT-Adjust interests</v>
          </cell>
          <cell r="E194" t="str">
            <v xml:space="preserve">Interest rate adjustment </v>
          </cell>
        </row>
        <row r="195">
          <cell r="B195" t="str">
            <v>72820-0010</v>
          </cell>
          <cell r="C195" t="str">
            <v>Interest - Lease Accounting</v>
          </cell>
          <cell r="D195" t="str">
            <v>BOT-Invest.revenues</v>
          </cell>
          <cell r="E195" t="str">
            <v>Interest - Lease accounting</v>
          </cell>
        </row>
        <row r="196">
          <cell r="B196" t="str">
            <v>72820-001G</v>
          </cell>
          <cell r="C196" t="str">
            <v>Interest - Lease Accounting</v>
          </cell>
          <cell r="D196" t="str">
            <v>BOT-Invest.revenues</v>
          </cell>
          <cell r="E196" t="str">
            <v>Interest - Lease accounting</v>
          </cell>
        </row>
        <row r="197">
          <cell r="B197" t="str">
            <v>72820-0020</v>
          </cell>
          <cell r="C197" t="str">
            <v>Rep (T1) Investment Tariff IFRIC-12</v>
          </cell>
          <cell r="D197" t="str">
            <v>BOT-Reduce Invest.</v>
          </cell>
          <cell r="E197" t="str">
            <v>Adjustment for the application of IFRIC12</v>
          </cell>
        </row>
        <row r="198">
          <cell r="B198" t="str">
            <v>75690-0020</v>
          </cell>
          <cell r="C198" t="str">
            <v>Total Overheads</v>
          </cell>
          <cell r="D198" t="str">
            <v>Other operating income</v>
          </cell>
          <cell r="E198" t="str">
            <v>Overheads</v>
          </cell>
        </row>
        <row r="199">
          <cell r="B199" t="str">
            <v>76210-0010</v>
          </cell>
          <cell r="C199" t="str">
            <v>Interest income</v>
          </cell>
          <cell r="D199" t="str">
            <v>Income oth fin asset</v>
          </cell>
          <cell r="E199" t="str">
            <v>Interest gain</v>
          </cell>
        </row>
        <row r="200">
          <cell r="B200" t="str">
            <v>76210-99LG</v>
          </cell>
          <cell r="C200" t="str">
            <v>Interest income</v>
          </cell>
          <cell r="D200" t="str">
            <v>Cutoff-Fin Incomes</v>
          </cell>
          <cell r="E200" t="str">
            <v>Interest gain</v>
          </cell>
        </row>
        <row r="201">
          <cell r="B201" t="str">
            <v>76220-0040</v>
          </cell>
          <cell r="C201" t="str">
            <v>Interest income</v>
          </cell>
          <cell r="D201" t="str">
            <v>Actual income tax cr</v>
          </cell>
          <cell r="E201" t="str">
            <v>Interest gain</v>
          </cell>
        </row>
        <row r="202">
          <cell r="B202" t="str">
            <v>76340-0020</v>
          </cell>
          <cell r="C202" t="str">
            <v>Interest income</v>
          </cell>
          <cell r="D202" t="str">
            <v>Other financ income</v>
          </cell>
          <cell r="E202" t="str">
            <v>Interest gain</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Hoja1"/>
      <sheetName val="Indice"/>
      <sheetName val="Concentrado"/>
      <sheetName val="Ppto."/>
      <sheetName val="Av. Físico-Financ."/>
      <sheetName val="Volúmenes"/>
      <sheetName val="Hoja2"/>
      <sheetName val="Hoja3"/>
    </sheetNames>
    <sheetDataSet>
      <sheetData sheetId="0" refreshError="1">
        <row r="16">
          <cell r="D16" t="str">
            <v>m</v>
          </cell>
        </row>
        <row r="20">
          <cell r="D20" t="str">
            <v>m3</v>
          </cell>
        </row>
        <row r="22">
          <cell r="D22" t="str">
            <v>m3</v>
          </cell>
        </row>
        <row r="27">
          <cell r="D27" t="str">
            <v>m3</v>
          </cell>
        </row>
        <row r="31">
          <cell r="D31" t="str">
            <v>m3</v>
          </cell>
        </row>
        <row r="33">
          <cell r="D33" t="str">
            <v>m3</v>
          </cell>
        </row>
        <row r="34">
          <cell r="D34" t="str">
            <v>m3</v>
          </cell>
        </row>
        <row r="36">
          <cell r="D36" t="str">
            <v>m3</v>
          </cell>
        </row>
        <row r="49">
          <cell r="D49" t="str">
            <v>kg</v>
          </cell>
        </row>
        <row r="55">
          <cell r="D55" t="str">
            <v>m3</v>
          </cell>
        </row>
        <row r="56">
          <cell r="D56" t="str">
            <v>m3</v>
          </cell>
        </row>
        <row r="57">
          <cell r="D57" t="str">
            <v>m3</v>
          </cell>
        </row>
        <row r="60">
          <cell r="D60" t="str">
            <v>kg</v>
          </cell>
        </row>
        <row r="61">
          <cell r="D61" t="str">
            <v>m2</v>
          </cell>
        </row>
        <row r="62">
          <cell r="D62" t="str">
            <v>dm2</v>
          </cell>
        </row>
        <row r="63">
          <cell r="D63" t="str">
            <v>m</v>
          </cell>
        </row>
        <row r="65">
          <cell r="D65" t="str">
            <v>m3</v>
          </cell>
        </row>
        <row r="66">
          <cell r="D66" t="str">
            <v>dm3</v>
          </cell>
        </row>
        <row r="69">
          <cell r="D69" t="str">
            <v>pza</v>
          </cell>
        </row>
        <row r="72">
          <cell r="D72" t="str">
            <v>kg</v>
          </cell>
        </row>
        <row r="75">
          <cell r="D75" t="str">
            <v>kg</v>
          </cell>
        </row>
        <row r="88">
          <cell r="D88" t="str">
            <v>kg</v>
          </cell>
        </row>
        <row r="90">
          <cell r="D90" t="str">
            <v>kg</v>
          </cell>
        </row>
        <row r="95">
          <cell r="D95" t="str">
            <v>m</v>
          </cell>
        </row>
        <row r="97">
          <cell r="D97" t="str">
            <v>m</v>
          </cell>
        </row>
        <row r="99">
          <cell r="D99" t="str">
            <v>m</v>
          </cell>
        </row>
        <row r="103">
          <cell r="D103" t="str">
            <v>m3</v>
          </cell>
        </row>
        <row r="110">
          <cell r="D110" t="str">
            <v>m3</v>
          </cell>
        </row>
        <row r="111">
          <cell r="D111" t="str">
            <v>m3</v>
          </cell>
        </row>
        <row r="113">
          <cell r="D113" t="str">
            <v>m3</v>
          </cell>
        </row>
        <row r="128">
          <cell r="D128" t="str">
            <v>m3</v>
          </cell>
        </row>
        <row r="129">
          <cell r="D129" t="str">
            <v>m3</v>
          </cell>
        </row>
        <row r="132">
          <cell r="D132" t="str">
            <v>kg</v>
          </cell>
        </row>
        <row r="133">
          <cell r="D133" t="str">
            <v>m2</v>
          </cell>
        </row>
        <row r="137">
          <cell r="D137" t="str">
            <v>m</v>
          </cell>
        </row>
        <row r="141">
          <cell r="D141" t="str">
            <v>m3</v>
          </cell>
        </row>
        <row r="145">
          <cell r="D145" t="str">
            <v>m</v>
          </cell>
        </row>
        <row r="148">
          <cell r="D148" t="str">
            <v>m3</v>
          </cell>
        </row>
        <row r="150">
          <cell r="D150" t="str">
            <v>m3</v>
          </cell>
        </row>
        <row r="167">
          <cell r="D167" t="str">
            <v>lt</v>
          </cell>
        </row>
        <row r="171">
          <cell r="D171" t="str">
            <v>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Generales Modelo"/>
      <sheetName val="Data"/>
      <sheetName val="HR"/>
      <sheetName val="TARSA - Financial Model"/>
      <sheetName val="Fi accounts"/>
      <sheetName val="IMPUESTOS"/>
      <sheetName val="M th Fi acc 19"/>
      <sheetName val="M th Fi acc 18"/>
      <sheetName val="Account"/>
      <sheetName val="Bal SAP"/>
      <sheetName val="M th Fi acc 17"/>
      <sheetName val="Mejoras"/>
      <sheetName val="Fi Tariff"/>
      <sheetName val="INDEX"/>
      <sheetName val="Ingresos y costo O&amp;M"/>
      <sheetName val="TIR Y VPN"/>
      <sheetName val="IFRIC 12"/>
      <sheetName val="Crédito TR1"/>
      <sheetName val="Crédito TR2"/>
      <sheetName val="Crédito TR3"/>
      <sheetName val="Estimación Santander"/>
      <sheetName val="ÍNDICES PROYECTADOS"/>
      <sheetName val="IMPUESTOS IFRS"/>
      <sheetName val="CCF ACUMULADO MEXGAAP CON IFRIC"/>
      <sheetName val="COBERTURAS"/>
      <sheetName val="Const en proceso"/>
      <sheetName val="Hoja1"/>
    </sheetNames>
    <sheetDataSet>
      <sheetData sheetId="0"/>
      <sheetData sheetId="1"/>
      <sheetData sheetId="2"/>
      <sheetData sheetId="3"/>
      <sheetData sheetId="4">
        <row r="117">
          <cell r="L117">
            <v>-20112.931624203757</v>
          </cell>
        </row>
      </sheetData>
      <sheetData sheetId="5"/>
      <sheetData sheetId="6"/>
      <sheetData sheetId="7"/>
      <sheetData sheetId="8"/>
      <sheetData sheetId="9"/>
      <sheetData sheetId="10"/>
      <sheetData sheetId="11"/>
      <sheetData sheetId="12"/>
      <sheetData sheetId="13">
        <row r="25">
          <cell r="C25">
            <v>0</v>
          </cell>
          <cell r="D25">
            <v>0</v>
          </cell>
          <cell r="E25">
            <v>0</v>
          </cell>
          <cell r="F25">
            <v>0</v>
          </cell>
          <cell r="G25">
            <v>0</v>
          </cell>
          <cell r="H25">
            <v>0</v>
          </cell>
          <cell r="I25">
            <v>0</v>
          </cell>
          <cell r="J25">
            <v>0</v>
          </cell>
          <cell r="K25">
            <v>1</v>
          </cell>
          <cell r="L25">
            <v>2</v>
          </cell>
          <cell r="M25">
            <v>3</v>
          </cell>
          <cell r="N25">
            <v>4</v>
          </cell>
        </row>
        <row r="26">
          <cell r="C26">
            <v>5</v>
          </cell>
          <cell r="D26">
            <v>6</v>
          </cell>
          <cell r="E26">
            <v>7</v>
          </cell>
          <cell r="F26">
            <v>8</v>
          </cell>
          <cell r="G26">
            <v>9</v>
          </cell>
          <cell r="H26">
            <v>10</v>
          </cell>
          <cell r="I26">
            <v>11</v>
          </cell>
          <cell r="J26">
            <v>12</v>
          </cell>
          <cell r="K26">
            <v>13</v>
          </cell>
          <cell r="L26">
            <v>14</v>
          </cell>
          <cell r="M26">
            <v>15</v>
          </cell>
          <cell r="N26">
            <v>16</v>
          </cell>
        </row>
        <row r="27">
          <cell r="C27">
            <v>17</v>
          </cell>
          <cell r="D27">
            <v>18</v>
          </cell>
          <cell r="E27">
            <v>19</v>
          </cell>
          <cell r="F27">
            <v>20</v>
          </cell>
          <cell r="G27">
            <v>21</v>
          </cell>
          <cell r="H27">
            <v>22</v>
          </cell>
          <cell r="I27">
            <v>23</v>
          </cell>
          <cell r="J27">
            <v>24</v>
          </cell>
          <cell r="K27">
            <v>25</v>
          </cell>
          <cell r="L27">
            <v>26</v>
          </cell>
          <cell r="M27">
            <v>27</v>
          </cell>
          <cell r="N27">
            <v>28</v>
          </cell>
        </row>
        <row r="28">
          <cell r="C28">
            <v>29</v>
          </cell>
          <cell r="D28">
            <v>30</v>
          </cell>
          <cell r="E28">
            <v>31</v>
          </cell>
          <cell r="F28">
            <v>32</v>
          </cell>
          <cell r="G28">
            <v>33</v>
          </cell>
          <cell r="H28">
            <v>34</v>
          </cell>
          <cell r="I28">
            <v>35</v>
          </cell>
          <cell r="J28">
            <v>36</v>
          </cell>
          <cell r="K28">
            <v>37</v>
          </cell>
          <cell r="L28">
            <v>38</v>
          </cell>
          <cell r="M28">
            <v>39</v>
          </cell>
          <cell r="N28">
            <v>40</v>
          </cell>
        </row>
        <row r="29">
          <cell r="C29">
            <v>41</v>
          </cell>
          <cell r="D29">
            <v>42</v>
          </cell>
          <cell r="E29">
            <v>43</v>
          </cell>
          <cell r="F29">
            <v>44</v>
          </cell>
          <cell r="G29">
            <v>45</v>
          </cell>
          <cell r="H29">
            <v>46</v>
          </cell>
          <cell r="I29">
            <v>47</v>
          </cell>
          <cell r="J29">
            <v>48</v>
          </cell>
          <cell r="K29">
            <v>49</v>
          </cell>
          <cell r="L29">
            <v>50</v>
          </cell>
          <cell r="M29">
            <v>51</v>
          </cell>
          <cell r="N29">
            <v>52</v>
          </cell>
        </row>
        <row r="30">
          <cell r="C30">
            <v>53</v>
          </cell>
          <cell r="D30">
            <v>54</v>
          </cell>
          <cell r="E30">
            <v>55</v>
          </cell>
          <cell r="F30">
            <v>56</v>
          </cell>
          <cell r="G30">
            <v>57</v>
          </cell>
          <cell r="H30">
            <v>58</v>
          </cell>
          <cell r="I30">
            <v>59</v>
          </cell>
          <cell r="J30">
            <v>60</v>
          </cell>
          <cell r="K30">
            <v>61</v>
          </cell>
          <cell r="L30">
            <v>62</v>
          </cell>
          <cell r="M30">
            <v>63</v>
          </cell>
          <cell r="N30">
            <v>64</v>
          </cell>
        </row>
        <row r="31">
          <cell r="C31">
            <v>65</v>
          </cell>
          <cell r="D31">
            <v>66</v>
          </cell>
          <cell r="E31">
            <v>67</v>
          </cell>
          <cell r="F31">
            <v>68</v>
          </cell>
          <cell r="G31">
            <v>69</v>
          </cell>
          <cell r="H31">
            <v>70</v>
          </cell>
          <cell r="I31">
            <v>71</v>
          </cell>
          <cell r="J31">
            <v>72</v>
          </cell>
          <cell r="K31">
            <v>73</v>
          </cell>
          <cell r="L31">
            <v>74</v>
          </cell>
          <cell r="M31">
            <v>75</v>
          </cell>
          <cell r="N31">
            <v>76</v>
          </cell>
        </row>
        <row r="32">
          <cell r="C32">
            <v>77</v>
          </cell>
          <cell r="D32">
            <v>78</v>
          </cell>
          <cell r="E32">
            <v>79</v>
          </cell>
          <cell r="F32">
            <v>80</v>
          </cell>
          <cell r="G32">
            <v>81</v>
          </cell>
          <cell r="H32">
            <v>82</v>
          </cell>
          <cell r="I32">
            <v>83</v>
          </cell>
          <cell r="J32">
            <v>84</v>
          </cell>
          <cell r="K32">
            <v>85</v>
          </cell>
          <cell r="L32">
            <v>86</v>
          </cell>
          <cell r="M32">
            <v>87</v>
          </cell>
          <cell r="N32">
            <v>88</v>
          </cell>
        </row>
        <row r="33">
          <cell r="C33">
            <v>89</v>
          </cell>
          <cell r="D33">
            <v>90</v>
          </cell>
          <cell r="E33">
            <v>91</v>
          </cell>
          <cell r="F33">
            <v>92</v>
          </cell>
          <cell r="G33">
            <v>93</v>
          </cell>
          <cell r="H33">
            <v>94</v>
          </cell>
          <cell r="I33">
            <v>95</v>
          </cell>
          <cell r="J33">
            <v>96</v>
          </cell>
          <cell r="K33">
            <v>97</v>
          </cell>
          <cell r="L33">
            <v>98</v>
          </cell>
          <cell r="M33">
            <v>99</v>
          </cell>
          <cell r="N33">
            <v>100</v>
          </cell>
        </row>
        <row r="34">
          <cell r="C34">
            <v>101</v>
          </cell>
          <cell r="D34">
            <v>102</v>
          </cell>
          <cell r="E34">
            <v>103</v>
          </cell>
          <cell r="F34">
            <v>104</v>
          </cell>
          <cell r="G34">
            <v>105</v>
          </cell>
          <cell r="H34">
            <v>106</v>
          </cell>
          <cell r="I34">
            <v>107</v>
          </cell>
          <cell r="J34">
            <v>108</v>
          </cell>
          <cell r="K34">
            <v>109</v>
          </cell>
          <cell r="L34">
            <v>110</v>
          </cell>
          <cell r="M34">
            <v>111</v>
          </cell>
          <cell r="N34">
            <v>112</v>
          </cell>
        </row>
        <row r="35">
          <cell r="C35">
            <v>113</v>
          </cell>
          <cell r="D35">
            <v>114</v>
          </cell>
          <cell r="E35">
            <v>115</v>
          </cell>
          <cell r="F35">
            <v>116</v>
          </cell>
          <cell r="G35">
            <v>117</v>
          </cell>
          <cell r="H35">
            <v>118</v>
          </cell>
          <cell r="I35">
            <v>119</v>
          </cell>
          <cell r="J35">
            <v>120</v>
          </cell>
          <cell r="K35">
            <v>121</v>
          </cell>
          <cell r="L35">
            <v>122</v>
          </cell>
          <cell r="M35">
            <v>123</v>
          </cell>
          <cell r="N35">
            <v>124</v>
          </cell>
        </row>
        <row r="36">
          <cell r="C36">
            <v>125</v>
          </cell>
          <cell r="D36">
            <v>126</v>
          </cell>
          <cell r="E36">
            <v>127</v>
          </cell>
          <cell r="F36">
            <v>128</v>
          </cell>
          <cell r="G36">
            <v>129</v>
          </cell>
          <cell r="H36">
            <v>130</v>
          </cell>
          <cell r="I36">
            <v>131</v>
          </cell>
          <cell r="J36">
            <v>132</v>
          </cell>
          <cell r="K36">
            <v>133</v>
          </cell>
          <cell r="L36">
            <v>134</v>
          </cell>
          <cell r="M36">
            <v>135</v>
          </cell>
          <cell r="N36">
            <v>136</v>
          </cell>
        </row>
        <row r="37">
          <cell r="C37">
            <v>137</v>
          </cell>
          <cell r="D37">
            <v>138</v>
          </cell>
          <cell r="E37">
            <v>139</v>
          </cell>
          <cell r="F37">
            <v>140</v>
          </cell>
          <cell r="G37">
            <v>141</v>
          </cell>
          <cell r="H37">
            <v>142</v>
          </cell>
          <cell r="I37">
            <v>143</v>
          </cell>
          <cell r="J37">
            <v>144</v>
          </cell>
          <cell r="K37">
            <v>145</v>
          </cell>
          <cell r="L37">
            <v>146</v>
          </cell>
          <cell r="M37">
            <v>147</v>
          </cell>
          <cell r="N37">
            <v>148</v>
          </cell>
        </row>
        <row r="38">
          <cell r="C38">
            <v>149</v>
          </cell>
          <cell r="D38">
            <v>150</v>
          </cell>
          <cell r="E38">
            <v>151</v>
          </cell>
          <cell r="F38">
            <v>152</v>
          </cell>
          <cell r="G38">
            <v>153</v>
          </cell>
          <cell r="H38">
            <v>154</v>
          </cell>
          <cell r="I38">
            <v>155</v>
          </cell>
          <cell r="J38">
            <v>156</v>
          </cell>
          <cell r="K38">
            <v>157</v>
          </cell>
          <cell r="L38">
            <v>158</v>
          </cell>
          <cell r="M38">
            <v>159</v>
          </cell>
          <cell r="N38">
            <v>160</v>
          </cell>
        </row>
        <row r="39">
          <cell r="C39">
            <v>161</v>
          </cell>
          <cell r="D39">
            <v>162</v>
          </cell>
          <cell r="E39">
            <v>163</v>
          </cell>
          <cell r="F39">
            <v>164</v>
          </cell>
          <cell r="G39">
            <v>165</v>
          </cell>
          <cell r="H39">
            <v>166</v>
          </cell>
          <cell r="I39">
            <v>167</v>
          </cell>
          <cell r="J39">
            <v>168</v>
          </cell>
          <cell r="K39">
            <v>169</v>
          </cell>
          <cell r="L39">
            <v>170</v>
          </cell>
          <cell r="M39">
            <v>171</v>
          </cell>
          <cell r="N39">
            <v>172</v>
          </cell>
        </row>
        <row r="40">
          <cell r="C40">
            <v>173</v>
          </cell>
          <cell r="D40">
            <v>174</v>
          </cell>
          <cell r="E40">
            <v>175</v>
          </cell>
          <cell r="F40">
            <v>176</v>
          </cell>
          <cell r="G40">
            <v>177</v>
          </cell>
          <cell r="H40">
            <v>178</v>
          </cell>
          <cell r="I40">
            <v>179</v>
          </cell>
          <cell r="J40">
            <v>180</v>
          </cell>
          <cell r="K40">
            <v>180</v>
          </cell>
          <cell r="L40">
            <v>180</v>
          </cell>
          <cell r="M40">
            <v>180</v>
          </cell>
          <cell r="N40">
            <v>180</v>
          </cell>
        </row>
        <row r="48">
          <cell r="C48">
            <v>0</v>
          </cell>
          <cell r="D48">
            <v>0</v>
          </cell>
          <cell r="E48">
            <v>0</v>
          </cell>
          <cell r="F48">
            <v>1</v>
          </cell>
          <cell r="G48">
            <v>2</v>
          </cell>
          <cell r="H48">
            <v>3</v>
          </cell>
          <cell r="I48">
            <v>4</v>
          </cell>
          <cell r="J48">
            <v>5</v>
          </cell>
          <cell r="K48">
            <v>6</v>
          </cell>
          <cell r="L48">
            <v>7</v>
          </cell>
          <cell r="M48">
            <v>8</v>
          </cell>
          <cell r="N48">
            <v>9</v>
          </cell>
        </row>
        <row r="49">
          <cell r="C49">
            <v>10</v>
          </cell>
          <cell r="D49">
            <v>11</v>
          </cell>
          <cell r="E49">
            <v>12</v>
          </cell>
          <cell r="F49">
            <v>13</v>
          </cell>
          <cell r="G49">
            <v>14</v>
          </cell>
          <cell r="H49">
            <v>15</v>
          </cell>
          <cell r="I49">
            <v>16</v>
          </cell>
          <cell r="J49">
            <v>17</v>
          </cell>
          <cell r="K49">
            <v>18</v>
          </cell>
          <cell r="L49">
            <v>19</v>
          </cell>
          <cell r="M49">
            <v>20</v>
          </cell>
          <cell r="N49">
            <v>21</v>
          </cell>
        </row>
        <row r="50">
          <cell r="C50">
            <v>22</v>
          </cell>
          <cell r="D50">
            <v>23</v>
          </cell>
          <cell r="E50">
            <v>24</v>
          </cell>
          <cell r="F50">
            <v>25</v>
          </cell>
          <cell r="G50">
            <v>26</v>
          </cell>
          <cell r="H50">
            <v>27</v>
          </cell>
          <cell r="I50">
            <v>28</v>
          </cell>
          <cell r="J50">
            <v>29</v>
          </cell>
          <cell r="K50">
            <v>30</v>
          </cell>
          <cell r="L50">
            <v>31</v>
          </cell>
          <cell r="M50">
            <v>32</v>
          </cell>
          <cell r="N50">
            <v>33</v>
          </cell>
        </row>
        <row r="51">
          <cell r="C51">
            <v>34</v>
          </cell>
          <cell r="D51">
            <v>35</v>
          </cell>
          <cell r="E51">
            <v>36</v>
          </cell>
          <cell r="F51">
            <v>37</v>
          </cell>
          <cell r="G51">
            <v>38</v>
          </cell>
          <cell r="H51">
            <v>39</v>
          </cell>
          <cell r="I51">
            <v>40</v>
          </cell>
          <cell r="J51">
            <v>41</v>
          </cell>
          <cell r="K51">
            <v>42</v>
          </cell>
          <cell r="L51">
            <v>43</v>
          </cell>
          <cell r="M51">
            <v>44</v>
          </cell>
          <cell r="N51">
            <v>45</v>
          </cell>
        </row>
        <row r="52">
          <cell r="C52">
            <v>46</v>
          </cell>
          <cell r="D52">
            <v>47</v>
          </cell>
          <cell r="E52">
            <v>48</v>
          </cell>
          <cell r="F52">
            <v>49</v>
          </cell>
          <cell r="G52">
            <v>50</v>
          </cell>
          <cell r="H52">
            <v>51</v>
          </cell>
          <cell r="I52">
            <v>52</v>
          </cell>
          <cell r="J52">
            <v>53</v>
          </cell>
          <cell r="K52">
            <v>54</v>
          </cell>
          <cell r="L52">
            <v>55</v>
          </cell>
          <cell r="M52">
            <v>56</v>
          </cell>
          <cell r="N52">
            <v>57</v>
          </cell>
        </row>
        <row r="53">
          <cell r="C53">
            <v>58</v>
          </cell>
          <cell r="D53">
            <v>59</v>
          </cell>
          <cell r="E53">
            <v>60</v>
          </cell>
          <cell r="F53">
            <v>61</v>
          </cell>
          <cell r="G53">
            <v>62</v>
          </cell>
          <cell r="H53">
            <v>63</v>
          </cell>
          <cell r="I53">
            <v>64</v>
          </cell>
          <cell r="J53">
            <v>65</v>
          </cell>
          <cell r="K53">
            <v>66</v>
          </cell>
          <cell r="L53">
            <v>67</v>
          </cell>
          <cell r="M53">
            <v>68</v>
          </cell>
          <cell r="N53">
            <v>69</v>
          </cell>
        </row>
        <row r="54">
          <cell r="C54">
            <v>70</v>
          </cell>
          <cell r="D54">
            <v>71</v>
          </cell>
          <cell r="E54">
            <v>72</v>
          </cell>
          <cell r="F54">
            <v>73</v>
          </cell>
          <cell r="G54">
            <v>74</v>
          </cell>
          <cell r="H54">
            <v>75</v>
          </cell>
          <cell r="I54">
            <v>76</v>
          </cell>
          <cell r="J54">
            <v>77</v>
          </cell>
          <cell r="K54">
            <v>78</v>
          </cell>
          <cell r="L54">
            <v>79</v>
          </cell>
          <cell r="M54">
            <v>80</v>
          </cell>
          <cell r="N54">
            <v>81</v>
          </cell>
        </row>
        <row r="55">
          <cell r="C55">
            <v>82</v>
          </cell>
          <cell r="D55">
            <v>83</v>
          </cell>
          <cell r="E55">
            <v>84</v>
          </cell>
          <cell r="F55">
            <v>85</v>
          </cell>
          <cell r="G55">
            <v>86</v>
          </cell>
          <cell r="H55">
            <v>87</v>
          </cell>
          <cell r="I55">
            <v>88</v>
          </cell>
          <cell r="J55">
            <v>89</v>
          </cell>
          <cell r="K55">
            <v>90</v>
          </cell>
          <cell r="L55">
            <v>91</v>
          </cell>
          <cell r="M55">
            <v>92</v>
          </cell>
          <cell r="N55">
            <v>93</v>
          </cell>
        </row>
        <row r="56">
          <cell r="C56">
            <v>94</v>
          </cell>
          <cell r="D56">
            <v>95</v>
          </cell>
          <cell r="E56">
            <v>96</v>
          </cell>
          <cell r="F56">
            <v>97</v>
          </cell>
          <cell r="G56">
            <v>98</v>
          </cell>
          <cell r="H56">
            <v>99</v>
          </cell>
          <cell r="I56">
            <v>100</v>
          </cell>
          <cell r="J56">
            <v>101</v>
          </cell>
          <cell r="K56">
            <v>102</v>
          </cell>
          <cell r="L56">
            <v>103</v>
          </cell>
          <cell r="M56">
            <v>104</v>
          </cell>
          <cell r="N56">
            <v>105</v>
          </cell>
        </row>
        <row r="57">
          <cell r="C57">
            <v>106</v>
          </cell>
          <cell r="D57">
            <v>107</v>
          </cell>
          <cell r="E57">
            <v>108</v>
          </cell>
          <cell r="F57">
            <v>109</v>
          </cell>
          <cell r="G57">
            <v>110</v>
          </cell>
          <cell r="H57">
            <v>111</v>
          </cell>
          <cell r="I57">
            <v>112</v>
          </cell>
          <cell r="J57">
            <v>113</v>
          </cell>
          <cell r="K57">
            <v>114</v>
          </cell>
          <cell r="L57">
            <v>115</v>
          </cell>
          <cell r="M57">
            <v>116</v>
          </cell>
          <cell r="N57">
            <v>117</v>
          </cell>
        </row>
        <row r="58">
          <cell r="C58">
            <v>118</v>
          </cell>
          <cell r="D58">
            <v>119</v>
          </cell>
          <cell r="E58">
            <v>120</v>
          </cell>
          <cell r="F58">
            <v>121</v>
          </cell>
          <cell r="G58">
            <v>122</v>
          </cell>
          <cell r="H58">
            <v>123</v>
          </cell>
          <cell r="I58">
            <v>124</v>
          </cell>
          <cell r="J58">
            <v>125</v>
          </cell>
          <cell r="K58">
            <v>126</v>
          </cell>
          <cell r="L58">
            <v>127</v>
          </cell>
          <cell r="M58">
            <v>128</v>
          </cell>
          <cell r="N58">
            <v>129</v>
          </cell>
        </row>
        <row r="59">
          <cell r="C59">
            <v>130</v>
          </cell>
          <cell r="D59">
            <v>131</v>
          </cell>
          <cell r="E59">
            <v>132</v>
          </cell>
          <cell r="F59">
            <v>133</v>
          </cell>
          <cell r="G59">
            <v>134</v>
          </cell>
          <cell r="H59">
            <v>135</v>
          </cell>
          <cell r="I59">
            <v>136</v>
          </cell>
          <cell r="J59">
            <v>137</v>
          </cell>
          <cell r="K59">
            <v>138</v>
          </cell>
          <cell r="L59">
            <v>139</v>
          </cell>
          <cell r="M59">
            <v>140</v>
          </cell>
          <cell r="N59">
            <v>141</v>
          </cell>
        </row>
        <row r="60">
          <cell r="C60">
            <v>142</v>
          </cell>
          <cell r="D60">
            <v>143</v>
          </cell>
          <cell r="E60">
            <v>144</v>
          </cell>
          <cell r="F60">
            <v>145</v>
          </cell>
          <cell r="G60">
            <v>146</v>
          </cell>
          <cell r="H60">
            <v>147</v>
          </cell>
          <cell r="I60">
            <v>148</v>
          </cell>
          <cell r="J60">
            <v>149</v>
          </cell>
          <cell r="K60">
            <v>150</v>
          </cell>
          <cell r="L60">
            <v>151</v>
          </cell>
          <cell r="M60">
            <v>152</v>
          </cell>
          <cell r="N60">
            <v>153</v>
          </cell>
        </row>
        <row r="61">
          <cell r="C61">
            <v>154</v>
          </cell>
          <cell r="D61">
            <v>155</v>
          </cell>
          <cell r="E61">
            <v>156</v>
          </cell>
          <cell r="F61">
            <v>157</v>
          </cell>
          <cell r="G61">
            <v>158</v>
          </cell>
          <cell r="H61">
            <v>159</v>
          </cell>
          <cell r="I61">
            <v>160</v>
          </cell>
          <cell r="J61">
            <v>161</v>
          </cell>
          <cell r="K61">
            <v>162</v>
          </cell>
          <cell r="L61">
            <v>163</v>
          </cell>
          <cell r="M61">
            <v>164</v>
          </cell>
          <cell r="N61">
            <v>165</v>
          </cell>
        </row>
        <row r="62">
          <cell r="C62">
            <v>166</v>
          </cell>
          <cell r="D62">
            <v>167</v>
          </cell>
          <cell r="E62">
            <v>168</v>
          </cell>
          <cell r="F62">
            <v>169</v>
          </cell>
          <cell r="G62">
            <v>170</v>
          </cell>
          <cell r="H62">
            <v>171</v>
          </cell>
          <cell r="I62">
            <v>172</v>
          </cell>
          <cell r="J62">
            <v>173</v>
          </cell>
          <cell r="K62">
            <v>174</v>
          </cell>
          <cell r="L62">
            <v>175</v>
          </cell>
          <cell r="M62">
            <v>175</v>
          </cell>
          <cell r="N62">
            <v>175</v>
          </cell>
        </row>
        <row r="63">
          <cell r="C63">
            <v>175</v>
          </cell>
          <cell r="D63">
            <v>175</v>
          </cell>
          <cell r="E63">
            <v>175</v>
          </cell>
          <cell r="F63">
            <v>175</v>
          </cell>
          <cell r="G63">
            <v>175</v>
          </cell>
          <cell r="H63">
            <v>175</v>
          </cell>
          <cell r="I63">
            <v>175</v>
          </cell>
          <cell r="J63">
            <v>175</v>
          </cell>
          <cell r="K63">
            <v>175</v>
          </cell>
          <cell r="L63">
            <v>175</v>
          </cell>
          <cell r="M63">
            <v>175</v>
          </cell>
          <cell r="N63">
            <v>175</v>
          </cell>
        </row>
        <row r="68">
          <cell r="B68">
            <v>1998</v>
          </cell>
          <cell r="C68">
            <v>1</v>
          </cell>
          <cell r="D68">
            <v>2</v>
          </cell>
          <cell r="E68">
            <v>3</v>
          </cell>
          <cell r="F68">
            <v>4</v>
          </cell>
          <cell r="G68">
            <v>5</v>
          </cell>
          <cell r="H68">
            <v>6</v>
          </cell>
          <cell r="I68">
            <v>7</v>
          </cell>
          <cell r="J68">
            <v>8</v>
          </cell>
          <cell r="K68">
            <v>9</v>
          </cell>
          <cell r="L68">
            <v>10</v>
          </cell>
          <cell r="M68">
            <v>11</v>
          </cell>
          <cell r="N68">
            <v>12</v>
          </cell>
        </row>
        <row r="69">
          <cell r="B69">
            <v>1999</v>
          </cell>
          <cell r="C69">
            <v>53.870120615833002</v>
          </cell>
          <cell r="D69">
            <v>54.594080220393998</v>
          </cell>
          <cell r="E69">
            <v>55.101291477316003</v>
          </cell>
          <cell r="F69">
            <v>55.606974416086999</v>
          </cell>
          <cell r="G69">
            <v>55.941485494403999</v>
          </cell>
          <cell r="H69">
            <v>56.309046499278999</v>
          </cell>
          <cell r="I69">
            <v>56.681192465503003</v>
          </cell>
          <cell r="J69">
            <v>57.000229296683997</v>
          </cell>
          <cell r="K69">
            <v>57.550997682965999</v>
          </cell>
          <cell r="L69">
            <v>57.915502044644001</v>
          </cell>
          <cell r="M69">
            <v>58.430545944156997</v>
          </cell>
          <cell r="N69">
            <v>59.015892575148001</v>
          </cell>
        </row>
        <row r="70">
          <cell r="B70">
            <v>2000</v>
          </cell>
          <cell r="C70">
            <v>59.808326584512997</v>
          </cell>
          <cell r="D70">
            <v>60.338844724266004</v>
          </cell>
          <cell r="E70">
            <v>60.673355802583004</v>
          </cell>
          <cell r="F70">
            <v>61.018565121747997</v>
          </cell>
          <cell r="G70">
            <v>61.246666912621997</v>
          </cell>
          <cell r="H70">
            <v>61.609451911207998</v>
          </cell>
          <cell r="I70">
            <v>61.849780261079999</v>
          </cell>
          <cell r="J70">
            <v>62.189640459821</v>
          </cell>
          <cell r="K70">
            <v>62.643933633536001</v>
          </cell>
          <cell r="L70">
            <v>63.07530200051</v>
          </cell>
          <cell r="M70">
            <v>63.614607979973997</v>
          </cell>
          <cell r="N70">
            <v>64.303307262108007</v>
          </cell>
        </row>
        <row r="71">
          <cell r="B71">
            <v>2001</v>
          </cell>
          <cell r="C71">
            <v>64.659787943149993</v>
          </cell>
          <cell r="D71">
            <v>64.616994979759994</v>
          </cell>
          <cell r="E71">
            <v>65.026393744008999</v>
          </cell>
          <cell r="F71">
            <v>65.354409466736996</v>
          </cell>
          <cell r="G71">
            <v>65.504375883541002</v>
          </cell>
          <cell r="H71">
            <v>65.659309337783995</v>
          </cell>
          <cell r="I71">
            <v>65.488710598360001</v>
          </cell>
          <cell r="J71">
            <v>65.876712887810001</v>
          </cell>
          <cell r="K71">
            <v>66.489951356085001</v>
          </cell>
          <cell r="L71">
            <v>66.790457310723994</v>
          </cell>
          <cell r="M71">
            <v>67.042057015577996</v>
          </cell>
          <cell r="N71">
            <v>67.134902470813003</v>
          </cell>
        </row>
        <row r="72">
          <cell r="B72">
            <v>2002</v>
          </cell>
          <cell r="C72">
            <v>67.754636301573001</v>
          </cell>
          <cell r="D72">
            <v>67.711079179107998</v>
          </cell>
          <cell r="E72">
            <v>68.057434733438001</v>
          </cell>
          <cell r="F72">
            <v>68.429198616676004</v>
          </cell>
          <cell r="G72">
            <v>68.567893678497995</v>
          </cell>
          <cell r="H72">
            <v>68.902213711873998</v>
          </cell>
          <cell r="I72">
            <v>69.100011723086993</v>
          </cell>
          <cell r="J72">
            <v>69.362746788218999</v>
          </cell>
          <cell r="K72">
            <v>69.779950763035004</v>
          </cell>
          <cell r="L72">
            <v>70.087509395709006</v>
          </cell>
          <cell r="M72">
            <v>70.654355126781994</v>
          </cell>
          <cell r="N72">
            <v>70.961913759455996</v>
          </cell>
        </row>
        <row r="73">
          <cell r="B73">
            <v>2003</v>
          </cell>
          <cell r="C73">
            <v>71.248784591725993</v>
          </cell>
          <cell r="D73">
            <v>71.446697882259002</v>
          </cell>
          <cell r="E73">
            <v>71.897691931067996</v>
          </cell>
          <cell r="F73">
            <v>72.020439546798997</v>
          </cell>
          <cell r="G73">
            <v>71.788046588927003</v>
          </cell>
          <cell r="H73">
            <v>71.847351616751993</v>
          </cell>
          <cell r="I73">
            <v>71.951480212118994</v>
          </cell>
          <cell r="J73">
            <v>72.167322929668003</v>
          </cell>
          <cell r="K73">
            <v>72.596939584726996</v>
          </cell>
          <cell r="L73">
            <v>72.863122616593003</v>
          </cell>
          <cell r="M73">
            <v>73.46789598174</v>
          </cell>
          <cell r="N73">
            <v>73.783729734575999</v>
          </cell>
        </row>
        <row r="74">
          <cell r="B74">
            <v>2004</v>
          </cell>
          <cell r="C74">
            <v>74.2423093102</v>
          </cell>
          <cell r="D74">
            <v>74.686407425541006</v>
          </cell>
          <cell r="E74">
            <v>74.939488183818</v>
          </cell>
          <cell r="F74">
            <v>75.052581492694003</v>
          </cell>
          <cell r="G74">
            <v>74.864322509016006</v>
          </cell>
          <cell r="H74">
            <v>74.984311751359996</v>
          </cell>
          <cell r="I74">
            <v>75.180845855198996</v>
          </cell>
          <cell r="J74">
            <v>75.644942177597997</v>
          </cell>
          <cell r="K74">
            <v>76.270403343148999</v>
          </cell>
          <cell r="L74">
            <v>76.798631846800006</v>
          </cell>
          <cell r="M74">
            <v>77.453745526263006</v>
          </cell>
          <cell r="N74">
            <v>77.613731182722006</v>
          </cell>
        </row>
        <row r="75">
          <cell r="B75">
            <v>2005</v>
          </cell>
          <cell r="C75">
            <v>77.616489556109002</v>
          </cell>
          <cell r="D75">
            <v>77.875087061160002</v>
          </cell>
          <cell r="E75">
            <v>78.226090074683</v>
          </cell>
          <cell r="F75">
            <v>78.504685786791995</v>
          </cell>
          <cell r="G75">
            <v>78.307462089606005</v>
          </cell>
          <cell r="H75">
            <v>78.232296414803997</v>
          </cell>
          <cell r="I75">
            <v>78.538475860784999</v>
          </cell>
          <cell r="J75">
            <v>78.632260555949998</v>
          </cell>
          <cell r="K75">
            <v>78.947404715439006</v>
          </cell>
          <cell r="L75">
            <v>79.141180445890996</v>
          </cell>
          <cell r="M75">
            <v>79.710784550350994</v>
          </cell>
          <cell r="N75">
            <v>80.200395826581001</v>
          </cell>
        </row>
        <row r="76">
          <cell r="B76">
            <v>2006</v>
          </cell>
          <cell r="C76">
            <v>80.670698489100999</v>
          </cell>
          <cell r="D76">
            <v>80.794135698179005</v>
          </cell>
          <cell r="E76">
            <v>80.895505920158996</v>
          </cell>
          <cell r="F76">
            <v>81.014115975809005</v>
          </cell>
          <cell r="G76">
            <v>80.653458655430995</v>
          </cell>
          <cell r="H76">
            <v>80.723107583458003</v>
          </cell>
          <cell r="I76">
            <v>80.944467047781998</v>
          </cell>
          <cell r="J76">
            <v>81.357533462516997</v>
          </cell>
          <cell r="K76">
            <v>82.178839138559994</v>
          </cell>
          <cell r="L76">
            <v>82.538117272245003</v>
          </cell>
          <cell r="M76">
            <v>82.971181894037002</v>
          </cell>
          <cell r="N76">
            <v>83.451138863411998</v>
          </cell>
        </row>
        <row r="77">
          <cell r="B77">
            <v>2007</v>
          </cell>
          <cell r="C77">
            <v>83.882134705164006</v>
          </cell>
          <cell r="D77">
            <v>84.116596443077995</v>
          </cell>
          <cell r="E77">
            <v>84.298649086634001</v>
          </cell>
          <cell r="F77">
            <v>84.248308772317003</v>
          </cell>
          <cell r="G77">
            <v>83.837311137621995</v>
          </cell>
          <cell r="H77">
            <v>83.937991766254996</v>
          </cell>
          <cell r="I77">
            <v>84.294511526552995</v>
          </cell>
          <cell r="J77">
            <v>84.637929013261001</v>
          </cell>
          <cell r="K77">
            <v>85.295111472765001</v>
          </cell>
          <cell r="L77">
            <v>85.627495465924</v>
          </cell>
          <cell r="M77">
            <v>86.231579237724006</v>
          </cell>
          <cell r="N77">
            <v>86.588098998020996</v>
          </cell>
        </row>
        <row r="78">
          <cell r="B78">
            <v>2008</v>
          </cell>
          <cell r="C78">
            <v>86.989442325859997</v>
          </cell>
          <cell r="D78">
            <v>87.248039830912006</v>
          </cell>
          <cell r="E78">
            <v>87.880396929930001</v>
          </cell>
          <cell r="F78">
            <v>88.080379000503001</v>
          </cell>
          <cell r="G78">
            <v>87.985215118645002</v>
          </cell>
          <cell r="H78">
            <v>88.349320405756998</v>
          </cell>
          <cell r="I78">
            <v>88.841690055374002</v>
          </cell>
          <cell r="J78">
            <v>89.354747505396006</v>
          </cell>
          <cell r="K78">
            <v>89.963658430622999</v>
          </cell>
          <cell r="L78">
            <v>90.576706915931993</v>
          </cell>
          <cell r="M78">
            <v>91.606269782709006</v>
          </cell>
          <cell r="N78">
            <v>92.240695661768001</v>
          </cell>
        </row>
        <row r="79">
          <cell r="B79">
            <v>2009</v>
          </cell>
          <cell r="C79">
            <v>92.454469599277004</v>
          </cell>
          <cell r="D79">
            <v>92.658589229930996</v>
          </cell>
          <cell r="E79">
            <v>93.19164488701</v>
          </cell>
          <cell r="F79">
            <v>93.517822540048002</v>
          </cell>
          <cell r="G79">
            <v>93.245433168060998</v>
          </cell>
          <cell r="H79">
            <v>93.417141911415001</v>
          </cell>
          <cell r="I79">
            <v>93.671601856384996</v>
          </cell>
          <cell r="J79">
            <v>93.895719694096002</v>
          </cell>
          <cell r="K79">
            <v>94.366711949963005</v>
          </cell>
          <cell r="L79">
            <v>94.652203595540001</v>
          </cell>
          <cell r="M79">
            <v>95.143194058464005</v>
          </cell>
          <cell r="N79">
            <v>95.536951859487999</v>
          </cell>
        </row>
        <row r="80">
          <cell r="B80">
            <v>2010</v>
          </cell>
          <cell r="C80">
            <v>96.575479439774</v>
          </cell>
          <cell r="D80">
            <v>97.134050050685005</v>
          </cell>
          <cell r="E80">
            <v>97.823643397488993</v>
          </cell>
          <cell r="F80">
            <v>97.511947204733005</v>
          </cell>
          <cell r="G80">
            <v>96.897519532732005</v>
          </cell>
          <cell r="H80">
            <v>96.867177425471994</v>
          </cell>
          <cell r="I80">
            <v>97.077503396246996</v>
          </cell>
          <cell r="J80">
            <v>97.347134394847004</v>
          </cell>
          <cell r="K80">
            <v>97.857433471481997</v>
          </cell>
          <cell r="L80">
            <v>98.461517243282003</v>
          </cell>
          <cell r="M80">
            <v>99.250412032024997</v>
          </cell>
          <cell r="N80">
            <v>99.742092088296005</v>
          </cell>
        </row>
        <row r="81">
          <cell r="B81">
            <v>2011</v>
          </cell>
          <cell r="C81">
            <v>100.22799999999999</v>
          </cell>
          <cell r="D81">
            <v>100.604</v>
          </cell>
          <cell r="E81">
            <v>100.797</v>
          </cell>
          <cell r="F81">
            <v>100.789</v>
          </cell>
          <cell r="G81">
            <v>100.04600000000001</v>
          </cell>
          <cell r="H81">
            <v>100.041</v>
          </cell>
          <cell r="I81">
            <v>100.521</v>
          </cell>
          <cell r="J81">
            <v>100.68</v>
          </cell>
          <cell r="K81">
            <v>100.92700000000001</v>
          </cell>
          <cell r="L81">
            <v>101.608</v>
          </cell>
          <cell r="M81">
            <v>102.70699999999999</v>
          </cell>
          <cell r="N81">
            <v>103.551</v>
          </cell>
        </row>
        <row r="82">
          <cell r="B82">
            <v>2012</v>
          </cell>
          <cell r="C82">
            <v>104.28400000000001</v>
          </cell>
          <cell r="D82">
            <v>104.496</v>
          </cell>
          <cell r="E82">
            <v>104.556</v>
          </cell>
          <cell r="F82">
            <v>104.22799999999999</v>
          </cell>
          <cell r="G82">
            <v>103.899</v>
          </cell>
          <cell r="H82">
            <v>104.378</v>
          </cell>
          <cell r="I82">
            <v>104.964</v>
          </cell>
          <cell r="J82">
            <v>105.279</v>
          </cell>
          <cell r="K82">
            <v>105.74299999999999</v>
          </cell>
          <cell r="L82">
            <v>106.27800000000001</v>
          </cell>
          <cell r="M82">
            <v>107</v>
          </cell>
          <cell r="N82">
            <v>107.246</v>
          </cell>
        </row>
        <row r="83">
          <cell r="B83">
            <v>2013</v>
          </cell>
          <cell r="C83">
            <v>107.678</v>
          </cell>
          <cell r="D83">
            <v>108.208</v>
          </cell>
          <cell r="E83">
            <v>109.002</v>
          </cell>
          <cell r="F83">
            <v>109.074</v>
          </cell>
          <cell r="G83">
            <v>108.711</v>
          </cell>
          <cell r="H83">
            <v>108.645</v>
          </cell>
          <cell r="I83">
            <v>108.60899999999999</v>
          </cell>
          <cell r="J83">
            <v>108.91800000000001</v>
          </cell>
          <cell r="K83">
            <v>109.328</v>
          </cell>
          <cell r="L83">
            <v>109.848</v>
          </cell>
          <cell r="M83">
            <v>110.872</v>
          </cell>
          <cell r="N83">
            <v>111.508</v>
          </cell>
        </row>
        <row r="84">
          <cell r="B84">
            <v>2014</v>
          </cell>
          <cell r="C84">
            <v>112.505</v>
          </cell>
          <cell r="D84">
            <v>112.79</v>
          </cell>
          <cell r="E84">
            <v>113.099</v>
          </cell>
          <cell r="F84">
            <v>112.88800000000001</v>
          </cell>
          <cell r="G84">
            <v>112.527</v>
          </cell>
          <cell r="H84">
            <v>112.72199999999999</v>
          </cell>
          <cell r="I84">
            <v>113.032</v>
          </cell>
          <cell r="J84">
            <v>113.438</v>
          </cell>
          <cell r="K84">
            <v>113.93899999999999</v>
          </cell>
          <cell r="L84">
            <v>114.569</v>
          </cell>
          <cell r="M84">
            <v>115.49299999999999</v>
          </cell>
          <cell r="N84">
            <v>116.059</v>
          </cell>
        </row>
        <row r="85">
          <cell r="B85">
            <v>2015</v>
          </cell>
          <cell r="C85">
            <v>115.95399999999999</v>
          </cell>
          <cell r="D85">
            <v>116.17400000000001</v>
          </cell>
          <cell r="E85">
            <v>116.64700000000001</v>
          </cell>
          <cell r="F85">
            <v>116.345</v>
          </cell>
          <cell r="G85">
            <v>115.764</v>
          </cell>
          <cell r="H85">
            <v>115.958</v>
          </cell>
          <cell r="I85">
            <v>116.128</v>
          </cell>
          <cell r="J85">
            <v>116.373</v>
          </cell>
          <cell r="K85">
            <v>116.809</v>
          </cell>
          <cell r="L85">
            <v>117.41</v>
          </cell>
          <cell r="M85">
            <v>118.051</v>
          </cell>
          <cell r="N85">
            <v>118.532</v>
          </cell>
        </row>
        <row r="86">
          <cell r="B86">
            <v>2016</v>
          </cell>
          <cell r="C86">
            <v>118.98399999999999</v>
          </cell>
          <cell r="D86">
            <v>119.505</v>
          </cell>
          <cell r="E86">
            <v>119.681</v>
          </cell>
          <cell r="F86">
            <v>119.30200000000001</v>
          </cell>
          <cell r="G86">
            <v>118.77</v>
          </cell>
          <cell r="H86">
            <v>118.901</v>
          </cell>
          <cell r="I86">
            <v>119.211</v>
          </cell>
          <cell r="J86">
            <v>119.547</v>
          </cell>
          <cell r="K86">
            <v>120.277</v>
          </cell>
          <cell r="L86">
            <v>121.00700000000001</v>
          </cell>
          <cell r="M86">
            <v>121.953</v>
          </cell>
          <cell r="N86">
            <v>122.515</v>
          </cell>
        </row>
        <row r="87">
          <cell r="B87">
            <v>2017</v>
          </cell>
          <cell r="C87">
            <v>124.598</v>
          </cell>
          <cell r="D87">
            <v>125.318</v>
          </cell>
          <cell r="E87">
            <v>126.087</v>
          </cell>
          <cell r="F87">
            <v>126.242</v>
          </cell>
          <cell r="G87">
            <v>126.09099999999999</v>
          </cell>
          <cell r="H87">
            <v>126.408</v>
          </cell>
          <cell r="I87">
            <v>126.886</v>
          </cell>
          <cell r="J87">
            <v>127.51300000000001</v>
          </cell>
          <cell r="K87">
            <v>127.91200000000001</v>
          </cell>
          <cell r="L87">
            <v>128.71700000000001</v>
          </cell>
          <cell r="M87">
            <v>130.04400000000001</v>
          </cell>
          <cell r="N87">
            <v>130.81299999999999</v>
          </cell>
        </row>
        <row r="88">
          <cell r="B88">
            <v>2018</v>
          </cell>
          <cell r="C88">
            <v>131.50800000000001</v>
          </cell>
          <cell r="D88">
            <v>132.008999999998</v>
          </cell>
          <cell r="E88">
            <v>132.43600000000001</v>
          </cell>
          <cell r="F88">
            <v>131.986999999999</v>
          </cell>
          <cell r="G88">
            <v>131.773</v>
          </cell>
          <cell r="H88">
            <v>132.28200000000001</v>
          </cell>
          <cell r="I88">
            <v>132.99100000000001</v>
          </cell>
          <cell r="J88">
            <v>133.965</v>
          </cell>
          <cell r="K88">
            <v>134.21600000000001</v>
          </cell>
          <cell r="L88">
            <v>134.72399999999999</v>
          </cell>
          <cell r="M88">
            <v>135.56100000000001</v>
          </cell>
          <cell r="N88">
            <v>136.04599999999999</v>
          </cell>
        </row>
        <row r="89">
          <cell r="B89">
            <v>2019</v>
          </cell>
          <cell r="C89">
            <v>136.697</v>
          </cell>
          <cell r="D89">
            <v>137.166</v>
          </cell>
          <cell r="E89">
            <v>137.566</v>
          </cell>
          <cell r="F89">
            <v>137.14599999999999</v>
          </cell>
          <cell r="G89">
            <v>136.94499999999999</v>
          </cell>
          <cell r="H89">
            <v>137.422</v>
          </cell>
          <cell r="I89">
            <v>138.08600000000001</v>
          </cell>
          <cell r="J89">
            <v>138.99799999999999</v>
          </cell>
          <cell r="K89">
            <v>139.233</v>
          </cell>
          <cell r="L89">
            <v>139.709</v>
          </cell>
          <cell r="M89">
            <v>140.49299999999999</v>
          </cell>
          <cell r="N89">
            <v>140.947</v>
          </cell>
        </row>
        <row r="90">
          <cell r="B90">
            <v>2020</v>
          </cell>
          <cell r="C90">
            <v>141.58199999999999</v>
          </cell>
          <cell r="D90">
            <v>142.03899999999999</v>
          </cell>
          <cell r="E90">
            <v>142.429</v>
          </cell>
          <cell r="F90">
            <v>142.02000000000001</v>
          </cell>
          <cell r="G90">
            <v>141.82400000000001</v>
          </cell>
          <cell r="H90">
            <v>142.28899999999999</v>
          </cell>
          <cell r="I90">
            <v>142.93700000000001</v>
          </cell>
          <cell r="J90">
            <v>143.82599999999999</v>
          </cell>
          <cell r="K90">
            <v>144.05500000000001</v>
          </cell>
          <cell r="L90">
            <v>144.52000000000001</v>
          </cell>
          <cell r="M90">
            <v>145.28399999999999</v>
          </cell>
          <cell r="N90">
            <v>145.727</v>
          </cell>
        </row>
        <row r="91">
          <cell r="B91">
            <v>2021</v>
          </cell>
          <cell r="C91">
            <v>146.376</v>
          </cell>
          <cell r="D91">
            <v>146.84200000000001</v>
          </cell>
          <cell r="E91">
            <v>147.24100000000001</v>
          </cell>
          <cell r="F91">
            <v>146.82300000000001</v>
          </cell>
          <cell r="G91">
            <v>146.62299999999999</v>
          </cell>
          <cell r="H91">
            <v>147.09800000000001</v>
          </cell>
          <cell r="I91">
            <v>147.76</v>
          </cell>
          <cell r="J91">
            <v>148.66800000000001</v>
          </cell>
          <cell r="K91">
            <v>148.90199999999999</v>
          </cell>
          <cell r="L91">
            <v>149.37700000000001</v>
          </cell>
          <cell r="M91">
            <v>150.15700000000001</v>
          </cell>
          <cell r="N91">
            <v>150.61000000000001</v>
          </cell>
        </row>
        <row r="92">
          <cell r="B92">
            <v>2022</v>
          </cell>
          <cell r="C92">
            <v>151.28100000000001</v>
          </cell>
          <cell r="D92">
            <v>151.762</v>
          </cell>
          <cell r="E92">
            <v>152.17500000000001</v>
          </cell>
          <cell r="F92">
            <v>151.74299999999999</v>
          </cell>
          <cell r="G92">
            <v>151.536</v>
          </cell>
          <cell r="H92">
            <v>152.02699999999999</v>
          </cell>
          <cell r="I92">
            <v>152.71100000000001</v>
          </cell>
          <cell r="J92">
            <v>153.65</v>
          </cell>
          <cell r="K92">
            <v>153.89099999999999</v>
          </cell>
          <cell r="L92">
            <v>154.38200000000001</v>
          </cell>
          <cell r="M92">
            <v>155.18799999999999</v>
          </cell>
          <cell r="N92">
            <v>155.65700000000001</v>
          </cell>
        </row>
        <row r="93">
          <cell r="B93">
            <v>2023</v>
          </cell>
          <cell r="C93">
            <v>156.35</v>
          </cell>
          <cell r="D93">
            <v>156.84800000000001</v>
          </cell>
          <cell r="E93">
            <v>157.274</v>
          </cell>
          <cell r="F93">
            <v>156.828</v>
          </cell>
          <cell r="G93">
            <v>156.614</v>
          </cell>
          <cell r="H93">
            <v>157.12100000000001</v>
          </cell>
          <cell r="I93">
            <v>157.828</v>
          </cell>
          <cell r="J93">
            <v>158.79900000000001</v>
          </cell>
          <cell r="K93">
            <v>159.048</v>
          </cell>
          <cell r="L93">
            <v>159.55500000000001</v>
          </cell>
          <cell r="M93">
            <v>160.38800000000001</v>
          </cell>
          <cell r="N93">
            <v>160.87299999999999</v>
          </cell>
        </row>
        <row r="94">
          <cell r="B94">
            <v>2024</v>
          </cell>
          <cell r="C94">
            <v>161.589</v>
          </cell>
          <cell r="D94">
            <v>162.10400000000001</v>
          </cell>
          <cell r="E94">
            <v>162.54400000000001</v>
          </cell>
          <cell r="F94">
            <v>162.083</v>
          </cell>
          <cell r="G94">
            <v>161.86199999999999</v>
          </cell>
          <cell r="H94">
            <v>162.386</v>
          </cell>
          <cell r="I94">
            <v>163.11699999999999</v>
          </cell>
          <cell r="J94">
            <v>164.12</v>
          </cell>
          <cell r="K94">
            <v>164.37799999999999</v>
          </cell>
          <cell r="L94">
            <v>164.90199999999999</v>
          </cell>
          <cell r="M94">
            <v>165.76300000000001</v>
          </cell>
          <cell r="N94">
            <v>166.26400000000001</v>
          </cell>
        </row>
        <row r="95">
          <cell r="B95">
            <v>2025</v>
          </cell>
          <cell r="C95">
            <v>167.00399999999999</v>
          </cell>
          <cell r="D95">
            <v>167.536</v>
          </cell>
          <cell r="E95">
            <v>167.99100000000001</v>
          </cell>
          <cell r="F95">
            <v>167.51499999999999</v>
          </cell>
          <cell r="G95">
            <v>167.286</v>
          </cell>
          <cell r="H95">
            <v>167.828</v>
          </cell>
          <cell r="I95">
            <v>168.583</v>
          </cell>
          <cell r="J95">
            <v>169.62</v>
          </cell>
          <cell r="K95">
            <v>169.886</v>
          </cell>
          <cell r="L95">
            <v>170.428</v>
          </cell>
          <cell r="M95">
            <v>171.31800000000001</v>
          </cell>
          <cell r="N95">
            <v>171.83600000000001</v>
          </cell>
        </row>
        <row r="96">
          <cell r="B96">
            <v>2026</v>
          </cell>
          <cell r="C96">
            <v>172.601</v>
          </cell>
          <cell r="D96">
            <v>173.15100000000001</v>
          </cell>
          <cell r="E96">
            <v>173.62100000000001</v>
          </cell>
          <cell r="F96">
            <v>173.12899999999999</v>
          </cell>
          <cell r="G96">
            <v>172.892</v>
          </cell>
          <cell r="H96">
            <v>173.452</v>
          </cell>
          <cell r="I96">
            <v>174.233</v>
          </cell>
          <cell r="J96">
            <v>175.304</v>
          </cell>
          <cell r="K96">
            <v>175.57900000000001</v>
          </cell>
          <cell r="L96">
            <v>176.14</v>
          </cell>
          <cell r="M96">
            <v>177.059</v>
          </cell>
          <cell r="N96">
            <v>177.595</v>
          </cell>
        </row>
        <row r="97">
          <cell r="B97">
            <v>2027</v>
          </cell>
          <cell r="C97">
            <v>178.386</v>
          </cell>
          <cell r="D97">
            <v>178.95400000000001</v>
          </cell>
          <cell r="E97">
            <v>179.44</v>
          </cell>
          <cell r="F97">
            <v>178.93100000000001</v>
          </cell>
          <cell r="G97">
            <v>178.68600000000001</v>
          </cell>
          <cell r="H97">
            <v>179.26499999999999</v>
          </cell>
          <cell r="I97">
            <v>180.072</v>
          </cell>
          <cell r="J97">
            <v>181.179</v>
          </cell>
          <cell r="K97">
            <v>181.46299999999999</v>
          </cell>
          <cell r="L97">
            <v>182.04300000000001</v>
          </cell>
          <cell r="M97">
            <v>182.99299999999999</v>
          </cell>
          <cell r="N97">
            <v>183.547</v>
          </cell>
        </row>
        <row r="98">
          <cell r="B98">
            <v>2028</v>
          </cell>
          <cell r="C98">
            <v>184.36500000000001</v>
          </cell>
          <cell r="D98">
            <v>184.952</v>
          </cell>
          <cell r="E98">
            <v>185.45400000000001</v>
          </cell>
          <cell r="F98">
            <v>184.928</v>
          </cell>
          <cell r="G98">
            <v>184.67500000000001</v>
          </cell>
          <cell r="H98">
            <v>185.273</v>
          </cell>
          <cell r="I98">
            <v>186.107</v>
          </cell>
          <cell r="J98">
            <v>187.251</v>
          </cell>
          <cell r="K98">
            <v>187.54499999999999</v>
          </cell>
          <cell r="L98">
            <v>188.14400000000001</v>
          </cell>
          <cell r="M98">
            <v>189.126</v>
          </cell>
          <cell r="N98">
            <v>189.69800000000001</v>
          </cell>
        </row>
        <row r="163">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5">
          <cell r="C165">
            <v>0</v>
          </cell>
          <cell r="D165">
            <v>0</v>
          </cell>
          <cell r="E165">
            <v>0</v>
          </cell>
          <cell r="F165">
            <v>0</v>
          </cell>
          <cell r="G165">
            <v>0</v>
          </cell>
          <cell r="H165">
            <v>0</v>
          </cell>
          <cell r="I165">
            <v>0</v>
          </cell>
          <cell r="J165">
            <v>0</v>
          </cell>
          <cell r="K165">
            <v>0</v>
          </cell>
          <cell r="L165">
            <v>0</v>
          </cell>
          <cell r="M165">
            <v>0</v>
          </cell>
          <cell r="N165">
            <v>0</v>
          </cell>
        </row>
        <row r="166">
          <cell r="C166">
            <v>0</v>
          </cell>
          <cell r="D166">
            <v>0</v>
          </cell>
          <cell r="E166">
            <v>0</v>
          </cell>
          <cell r="F166">
            <v>0</v>
          </cell>
          <cell r="G166">
            <v>0</v>
          </cell>
          <cell r="H166">
            <v>0</v>
          </cell>
          <cell r="I166">
            <v>0</v>
          </cell>
          <cell r="J166">
            <v>0</v>
          </cell>
          <cell r="K166">
            <v>0</v>
          </cell>
          <cell r="L166">
            <v>0</v>
          </cell>
          <cell r="M166">
            <v>0</v>
          </cell>
          <cell r="N166">
            <v>0</v>
          </cell>
        </row>
        <row r="167">
          <cell r="C167">
            <v>0</v>
          </cell>
          <cell r="D167">
            <v>0</v>
          </cell>
          <cell r="E167">
            <v>0</v>
          </cell>
          <cell r="F167">
            <v>0</v>
          </cell>
          <cell r="G167">
            <v>0</v>
          </cell>
          <cell r="H167">
            <v>0</v>
          </cell>
          <cell r="I167">
            <v>0</v>
          </cell>
          <cell r="J167">
            <v>0</v>
          </cell>
          <cell r="K167">
            <v>0</v>
          </cell>
          <cell r="L167">
            <v>0</v>
          </cell>
          <cell r="M167">
            <v>0</v>
          </cell>
          <cell r="N167">
            <v>0</v>
          </cell>
        </row>
        <row r="168">
          <cell r="C168">
            <v>1340.75</v>
          </cell>
          <cell r="D168">
            <v>1211</v>
          </cell>
          <cell r="E168">
            <v>1340.75</v>
          </cell>
          <cell r="F168">
            <v>1297.5</v>
          </cell>
          <cell r="G168">
            <v>1340.75</v>
          </cell>
          <cell r="H168">
            <v>1297.5</v>
          </cell>
          <cell r="I168">
            <v>1340.75</v>
          </cell>
          <cell r="J168">
            <v>1340.75</v>
          </cell>
          <cell r="K168">
            <v>1297.5</v>
          </cell>
          <cell r="L168">
            <v>1340.75</v>
          </cell>
          <cell r="M168">
            <v>1297.5</v>
          </cell>
          <cell r="N168">
            <v>1340.75</v>
          </cell>
        </row>
        <row r="169">
          <cell r="C169">
            <v>1340.75</v>
          </cell>
          <cell r="D169">
            <v>1211</v>
          </cell>
          <cell r="E169">
            <v>1340.75</v>
          </cell>
          <cell r="F169">
            <v>1297.5</v>
          </cell>
          <cell r="G169">
            <v>1340.75</v>
          </cell>
          <cell r="H169">
            <v>1297.5</v>
          </cell>
          <cell r="I169">
            <v>1340.75</v>
          </cell>
          <cell r="J169">
            <v>1340.75</v>
          </cell>
          <cell r="K169">
            <v>1297.5</v>
          </cell>
          <cell r="L169">
            <v>1340.75</v>
          </cell>
          <cell r="M169">
            <v>1297.5</v>
          </cell>
          <cell r="N169">
            <v>1340.75</v>
          </cell>
        </row>
        <row r="170">
          <cell r="C170">
            <v>1340.75</v>
          </cell>
          <cell r="D170">
            <v>1211</v>
          </cell>
          <cell r="E170">
            <v>1340.75</v>
          </cell>
          <cell r="F170">
            <v>1297.5</v>
          </cell>
          <cell r="G170">
            <v>1340.75</v>
          </cell>
          <cell r="H170">
            <v>1297.5</v>
          </cell>
          <cell r="I170">
            <v>1340.75</v>
          </cell>
          <cell r="J170">
            <v>1340.75</v>
          </cell>
          <cell r="K170">
            <v>1297.5</v>
          </cell>
          <cell r="L170">
            <v>1340.75</v>
          </cell>
          <cell r="M170">
            <v>1297.5</v>
          </cell>
          <cell r="N170">
            <v>1340.75</v>
          </cell>
        </row>
        <row r="171">
          <cell r="C171">
            <v>1340.75</v>
          </cell>
          <cell r="D171">
            <v>1211</v>
          </cell>
          <cell r="E171">
            <v>1340.75</v>
          </cell>
          <cell r="F171">
            <v>1297.5</v>
          </cell>
          <cell r="G171">
            <v>1340.75</v>
          </cell>
          <cell r="H171">
            <v>1297.5</v>
          </cell>
          <cell r="I171">
            <v>1340.75</v>
          </cell>
          <cell r="J171">
            <v>1340.75</v>
          </cell>
          <cell r="K171">
            <v>1297.5</v>
          </cell>
          <cell r="L171">
            <v>1340.75</v>
          </cell>
          <cell r="M171">
            <v>1297.5</v>
          </cell>
          <cell r="N171">
            <v>1340.75</v>
          </cell>
        </row>
        <row r="172">
          <cell r="C172">
            <v>1340.75</v>
          </cell>
          <cell r="D172">
            <v>1211</v>
          </cell>
          <cell r="E172">
            <v>1340.75</v>
          </cell>
          <cell r="F172">
            <v>1297.5</v>
          </cell>
          <cell r="G172">
            <v>1340.75</v>
          </cell>
          <cell r="H172">
            <v>1297.5</v>
          </cell>
          <cell r="I172">
            <v>1340.75</v>
          </cell>
          <cell r="J172">
            <v>1340.75</v>
          </cell>
          <cell r="K172">
            <v>1297.5</v>
          </cell>
          <cell r="L172">
            <v>1340.75</v>
          </cell>
          <cell r="M172">
            <v>1297.5</v>
          </cell>
          <cell r="N172">
            <v>1340.75</v>
          </cell>
        </row>
        <row r="173">
          <cell r="C173">
            <v>1340.75</v>
          </cell>
          <cell r="D173">
            <v>1211</v>
          </cell>
          <cell r="E173">
            <v>1340.75</v>
          </cell>
          <cell r="F173">
            <v>1297.5</v>
          </cell>
          <cell r="G173">
            <v>1340.75</v>
          </cell>
          <cell r="H173">
            <v>1297.5</v>
          </cell>
          <cell r="I173">
            <v>1340.75</v>
          </cell>
          <cell r="J173">
            <v>1340.75</v>
          </cell>
          <cell r="K173">
            <v>1297.5</v>
          </cell>
          <cell r="L173">
            <v>1340.75</v>
          </cell>
          <cell r="M173">
            <v>1297.5</v>
          </cell>
          <cell r="N173">
            <v>1340.75</v>
          </cell>
        </row>
        <row r="174">
          <cell r="C174">
            <v>1340.75</v>
          </cell>
          <cell r="D174">
            <v>1211</v>
          </cell>
          <cell r="E174">
            <v>1340.75</v>
          </cell>
          <cell r="F174">
            <v>1297.5</v>
          </cell>
          <cell r="G174">
            <v>1340.75</v>
          </cell>
          <cell r="H174">
            <v>1297.5</v>
          </cell>
          <cell r="I174">
            <v>1340.75</v>
          </cell>
          <cell r="J174">
            <v>1340.75</v>
          </cell>
          <cell r="K174">
            <v>1297.5</v>
          </cell>
          <cell r="L174">
            <v>1340.75</v>
          </cell>
          <cell r="M174">
            <v>1297.5</v>
          </cell>
          <cell r="N174">
            <v>1340.75</v>
          </cell>
        </row>
        <row r="175">
          <cell r="C175">
            <v>1340.75</v>
          </cell>
          <cell r="D175">
            <v>1211</v>
          </cell>
          <cell r="E175">
            <v>1340.75</v>
          </cell>
          <cell r="F175">
            <v>1297.5</v>
          </cell>
          <cell r="G175">
            <v>1340.75</v>
          </cell>
          <cell r="H175">
            <v>1297.5</v>
          </cell>
          <cell r="I175">
            <v>1340.75</v>
          </cell>
          <cell r="J175">
            <v>1340.75</v>
          </cell>
          <cell r="K175">
            <v>1297.5</v>
          </cell>
          <cell r="L175">
            <v>1340.75</v>
          </cell>
          <cell r="M175">
            <v>1297.5</v>
          </cell>
          <cell r="N175">
            <v>1340.75</v>
          </cell>
        </row>
        <row r="176">
          <cell r="C176">
            <v>1340.75</v>
          </cell>
          <cell r="D176">
            <v>1211</v>
          </cell>
          <cell r="E176">
            <v>1340.75</v>
          </cell>
          <cell r="F176">
            <v>1297.5</v>
          </cell>
          <cell r="G176">
            <v>1340.75</v>
          </cell>
          <cell r="H176">
            <v>1297.5</v>
          </cell>
          <cell r="I176">
            <v>1340.75</v>
          </cell>
          <cell r="J176">
            <v>1340.75</v>
          </cell>
          <cell r="K176">
            <v>1297.5</v>
          </cell>
          <cell r="L176">
            <v>1340.75</v>
          </cell>
          <cell r="M176">
            <v>1297.5</v>
          </cell>
          <cell r="N176">
            <v>1340.75</v>
          </cell>
        </row>
        <row r="177">
          <cell r="C177">
            <v>1340.75</v>
          </cell>
          <cell r="D177">
            <v>1211</v>
          </cell>
          <cell r="E177">
            <v>1340.75</v>
          </cell>
          <cell r="F177">
            <v>1297.5</v>
          </cell>
          <cell r="G177">
            <v>1340.75</v>
          </cell>
          <cell r="H177">
            <v>1297.5</v>
          </cell>
          <cell r="I177">
            <v>1340.75</v>
          </cell>
          <cell r="J177">
            <v>1340.75</v>
          </cell>
          <cell r="K177">
            <v>1297.5</v>
          </cell>
          <cell r="L177">
            <v>1340.75</v>
          </cell>
          <cell r="M177">
            <v>1297.5</v>
          </cell>
          <cell r="N177">
            <v>1340.75</v>
          </cell>
        </row>
        <row r="178">
          <cell r="C178">
            <v>1340.75</v>
          </cell>
          <cell r="D178">
            <v>1211</v>
          </cell>
          <cell r="E178">
            <v>1340.75</v>
          </cell>
          <cell r="F178">
            <v>1297.5</v>
          </cell>
          <cell r="G178">
            <v>1340.75</v>
          </cell>
          <cell r="H178">
            <v>1297.5</v>
          </cell>
          <cell r="I178">
            <v>1340.75</v>
          </cell>
          <cell r="J178">
            <v>1340.75</v>
          </cell>
          <cell r="K178">
            <v>1297.5</v>
          </cell>
          <cell r="L178">
            <v>1340.75</v>
          </cell>
          <cell r="M178">
            <v>1297.5</v>
          </cell>
          <cell r="N178">
            <v>1340.75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Generales Modelo"/>
      <sheetName val="Data"/>
      <sheetName val="Bal SAP"/>
      <sheetName val="CAR - Financial Model"/>
      <sheetName val="Mth Fi acc 17"/>
      <sheetName val="Ingesos y costos O&amp;M"/>
      <sheetName val="Fi accounts"/>
      <sheetName val="Fi Tariff"/>
      <sheetName val="Mth Fi acc 18"/>
      <sheetName val="IMPUESTOS USGAAP Y MEXGAAP"/>
      <sheetName val="Mejoras"/>
      <sheetName val="Account"/>
      <sheetName val="Crédito Santander"/>
      <sheetName val="Cash Flow"/>
      <sheetName val="TIR Y VPN"/>
      <sheetName val="IMPUESTOS IFRS"/>
      <sheetName val="CCF ACUMULADO MEXGAAP CON IFRIC"/>
      <sheetName val="IFRIC12 T1A"/>
      <sheetName val="IFRIC12 Opn Ampl"/>
      <sheetName val="INDEX"/>
      <sheetName val="Estimación Santander"/>
      <sheetName val="cash flow magnitude"/>
      <sheetName val="P&amp;L"/>
      <sheetName val="Balance Sheet"/>
      <sheetName val="CASH FLOW MAGNITUD"/>
      <sheetName val="ÍNDICES PROYECTADOS"/>
      <sheetName val="COBERTURAS"/>
      <sheetName val="Const en proces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
          <cell r="B11">
            <v>40543</v>
          </cell>
        </row>
      </sheetData>
      <sheetData sheetId="18">
        <row r="10">
          <cell r="B10">
            <v>40543</v>
          </cell>
        </row>
      </sheetData>
      <sheetData sheetId="19">
        <row r="25">
          <cell r="C25">
            <v>0</v>
          </cell>
        </row>
        <row r="190">
          <cell r="H190">
            <v>3889.8850000000002</v>
          </cell>
          <cell r="I190">
            <v>4073.7779999999998</v>
          </cell>
          <cell r="J190">
            <v>4308.4809999999998</v>
          </cell>
          <cell r="K190">
            <v>4143.0870000000004</v>
          </cell>
          <cell r="L190">
            <v>4028.5709999999999</v>
          </cell>
          <cell r="M190">
            <v>3876.3629999999998</v>
          </cell>
          <cell r="N190">
            <v>3924.2159999999999</v>
          </cell>
        </row>
        <row r="191">
          <cell r="C191">
            <v>4125.8969999999999</v>
          </cell>
          <cell r="D191">
            <v>3788.5770000000002</v>
          </cell>
          <cell r="E191">
            <v>4044.473</v>
          </cell>
          <cell r="F191">
            <v>3805.18</v>
          </cell>
          <cell r="G191">
            <v>3903.5309999999999</v>
          </cell>
          <cell r="H191">
            <v>3694.1709999999998</v>
          </cell>
          <cell r="I191">
            <v>3807.7449999999999</v>
          </cell>
          <cell r="J191">
            <v>4158.0050000000001</v>
          </cell>
          <cell r="K191">
            <v>4083.57</v>
          </cell>
          <cell r="L191">
            <v>4109.4740000000002</v>
          </cell>
          <cell r="M191">
            <v>3916.3470000000002</v>
          </cell>
          <cell r="N191">
            <v>4115.0405203703704</v>
          </cell>
        </row>
        <row r="192">
          <cell r="C192">
            <v>3991.4369999999999</v>
          </cell>
          <cell r="D192">
            <v>3604.7069999999999</v>
          </cell>
          <cell r="E192">
            <v>3988.1930000000002</v>
          </cell>
          <cell r="F192">
            <v>3801.2730000000001</v>
          </cell>
          <cell r="G192">
            <v>3940.1529999999998</v>
          </cell>
          <cell r="H192">
            <v>3809.422</v>
          </cell>
          <cell r="I192">
            <v>4076.4029999999998</v>
          </cell>
          <cell r="J192">
            <v>4090.855</v>
          </cell>
          <cell r="K192">
            <v>3819.1120000000001</v>
          </cell>
          <cell r="L192">
            <v>4227.9470000000001</v>
          </cell>
          <cell r="M192">
            <v>4349.9170000000004</v>
          </cell>
          <cell r="N192">
            <v>4232.0990000000002</v>
          </cell>
        </row>
        <row r="193">
          <cell r="C193">
            <v>4257.326</v>
          </cell>
          <cell r="D193">
            <v>3659.8760000000002</v>
          </cell>
          <cell r="E193">
            <v>3930.9380000000001</v>
          </cell>
          <cell r="F193">
            <v>3981.183</v>
          </cell>
          <cell r="G193">
            <v>4329.8789999999999</v>
          </cell>
          <cell r="H193">
            <v>4301.2820000000002</v>
          </cell>
          <cell r="I193">
            <v>4364.1090000000004</v>
          </cell>
          <cell r="J193">
            <v>4349.2070000000003</v>
          </cell>
          <cell r="K193">
            <v>4096.9390000000003</v>
          </cell>
          <cell r="L193">
            <v>4274.652</v>
          </cell>
          <cell r="M193">
            <v>4158.0309999999999</v>
          </cell>
          <cell r="N193">
            <v>4063.4319999999998</v>
          </cell>
        </row>
        <row r="194">
          <cell r="C194">
            <v>3936.116</v>
          </cell>
          <cell r="D194">
            <v>3461.5239999999999</v>
          </cell>
          <cell r="E194">
            <v>4054.5410000000002</v>
          </cell>
          <cell r="F194">
            <v>3882.8760000000002</v>
          </cell>
          <cell r="G194">
            <v>4317.3980000000001</v>
          </cell>
          <cell r="H194">
            <v>4120.4340000000002</v>
          </cell>
          <cell r="I194">
            <v>4404.1530000000002</v>
          </cell>
          <cell r="J194">
            <v>5356.8</v>
          </cell>
          <cell r="K194">
            <v>5206.2049999999999</v>
          </cell>
          <cell r="L194">
            <v>4321.1549999999997</v>
          </cell>
          <cell r="M194">
            <v>4129.1120000000001</v>
          </cell>
          <cell r="N194">
            <v>4210.0950000000003</v>
          </cell>
        </row>
        <row r="195">
          <cell r="C195">
            <v>4098.4229999999998</v>
          </cell>
          <cell r="D195">
            <v>3689.6689999999999</v>
          </cell>
          <cell r="E195">
            <v>4125.9250000000002</v>
          </cell>
          <cell r="F195">
            <v>4256.9250000000002</v>
          </cell>
          <cell r="G195">
            <v>4408.8689999999997</v>
          </cell>
          <cell r="H195">
            <v>4143.4359999999997</v>
          </cell>
          <cell r="I195">
            <v>4447.058</v>
          </cell>
          <cell r="J195">
            <v>4217.7690000000002</v>
          </cell>
          <cell r="K195">
            <v>4204.1000000000004</v>
          </cell>
          <cell r="L195">
            <v>4273.8490000000002</v>
          </cell>
          <cell r="M195">
            <v>4144.0240000000003</v>
          </cell>
          <cell r="N195">
            <v>3801.1790000000001</v>
          </cell>
        </row>
        <row r="196">
          <cell r="C196">
            <v>3469.0039999999999</v>
          </cell>
          <cell r="D196">
            <v>3492.5659999999998</v>
          </cell>
          <cell r="E196">
            <v>3787.462</v>
          </cell>
          <cell r="F196">
            <v>3346.7689999999998</v>
          </cell>
          <cell r="G196">
            <v>3810.779</v>
          </cell>
          <cell r="H196">
            <v>3687.9540000000002</v>
          </cell>
          <cell r="I196">
            <v>4195.5410000000002</v>
          </cell>
          <cell r="J196">
            <v>4413.5195000000003</v>
          </cell>
          <cell r="K196">
            <v>4258.8355000000001</v>
          </cell>
          <cell r="L196">
            <v>4205.9413333333332</v>
          </cell>
          <cell r="M196">
            <v>4095.6323333333335</v>
          </cell>
          <cell r="N196">
            <v>4057.6769200617287</v>
          </cell>
        </row>
        <row r="197">
          <cell r="C197">
            <v>3979.7005000000004</v>
          </cell>
          <cell r="D197">
            <v>3616.1531666666665</v>
          </cell>
          <cell r="E197">
            <v>3988.5886666666665</v>
          </cell>
          <cell r="F197">
            <v>3845.7009999999996</v>
          </cell>
          <cell r="G197">
            <v>4118.4348333333328</v>
          </cell>
          <cell r="H197">
            <v>3949.5120000000011</v>
          </cell>
          <cell r="I197">
            <v>4195.5410000000002</v>
          </cell>
          <cell r="J197">
            <v>4413.5195000000003</v>
          </cell>
          <cell r="K197">
            <v>4258.8355000000001</v>
          </cell>
          <cell r="L197">
            <v>4205.9413333333332</v>
          </cell>
          <cell r="M197">
            <v>4095.6323333333339</v>
          </cell>
          <cell r="N197">
            <v>4057.6769200617282</v>
          </cell>
        </row>
        <row r="198">
          <cell r="C198">
            <v>3979.7004999999999</v>
          </cell>
          <cell r="D198">
            <v>3616.1531666666665</v>
          </cell>
          <cell r="E198">
            <v>3988.5886666666665</v>
          </cell>
          <cell r="F198">
            <v>3845.701</v>
          </cell>
          <cell r="G198">
            <v>4118.4348333333328</v>
          </cell>
          <cell r="H198">
            <v>3949.5120000000011</v>
          </cell>
          <cell r="I198">
            <v>4195.5410000000002</v>
          </cell>
          <cell r="J198">
            <v>4413.5195000000003</v>
          </cell>
          <cell r="K198">
            <v>4258.8355000000001</v>
          </cell>
          <cell r="L198">
            <v>4205.9413333333332</v>
          </cell>
          <cell r="M198">
            <v>4095.6323333333339</v>
          </cell>
          <cell r="N198">
            <v>4057.6769200617282</v>
          </cell>
        </row>
        <row r="199">
          <cell r="C199">
            <v>3979.7004999999999</v>
          </cell>
          <cell r="D199">
            <v>3616.1531666666665</v>
          </cell>
          <cell r="E199">
            <v>3988.5886666666665</v>
          </cell>
          <cell r="F199">
            <v>3845.701</v>
          </cell>
          <cell r="G199">
            <v>4118.4348333333328</v>
          </cell>
          <cell r="H199">
            <v>3949.5120000000006</v>
          </cell>
          <cell r="I199">
            <v>4195.5410000000002</v>
          </cell>
          <cell r="J199">
            <v>4413.5195000000003</v>
          </cell>
          <cell r="K199">
            <v>4258.8355000000001</v>
          </cell>
          <cell r="L199">
            <v>4205.9413333333332</v>
          </cell>
          <cell r="M199">
            <v>4095.6323333333339</v>
          </cell>
          <cell r="N199">
            <v>4057.6769200617282</v>
          </cell>
        </row>
        <row r="200">
          <cell r="C200">
            <v>3979.7004999999999</v>
          </cell>
          <cell r="D200">
            <v>3616.1531666666665</v>
          </cell>
          <cell r="E200">
            <v>3988.5886666666661</v>
          </cell>
          <cell r="F200">
            <v>3845.701</v>
          </cell>
          <cell r="G200">
            <v>4118.4348333333328</v>
          </cell>
          <cell r="H200">
            <v>3949.5120000000011</v>
          </cell>
          <cell r="I200">
            <v>4195.5409999999993</v>
          </cell>
          <cell r="J200">
            <v>4413.5195000000003</v>
          </cell>
          <cell r="K200">
            <v>4258.8355000000001</v>
          </cell>
          <cell r="L200">
            <v>4205.9413333333341</v>
          </cell>
          <cell r="M200">
            <v>4095.6323333333339</v>
          </cell>
          <cell r="N200">
            <v>4057.6769200617282</v>
          </cell>
        </row>
        <row r="201">
          <cell r="C201">
            <v>3979.7004999999999</v>
          </cell>
          <cell r="D201">
            <v>3616.153166666666</v>
          </cell>
          <cell r="E201">
            <v>3988.5886666666656</v>
          </cell>
          <cell r="F201">
            <v>3845.701</v>
          </cell>
          <cell r="G201">
            <v>4118.4348333333328</v>
          </cell>
          <cell r="H201">
            <v>3949.5120000000011</v>
          </cell>
          <cell r="I201">
            <v>4195.5409999999993</v>
          </cell>
          <cell r="J201">
            <v>4413.5195000000012</v>
          </cell>
          <cell r="K201">
            <v>4258.8355000000001</v>
          </cell>
          <cell r="L201">
            <v>4205.9413333333341</v>
          </cell>
          <cell r="M201">
            <v>4095.6323333333344</v>
          </cell>
          <cell r="N201">
            <v>4057.6769200617277</v>
          </cell>
        </row>
        <row r="202">
          <cell r="C202">
            <v>3979.7004999999995</v>
          </cell>
          <cell r="D202">
            <v>3616.153166666666</v>
          </cell>
          <cell r="E202">
            <v>3988.5886666666656</v>
          </cell>
          <cell r="F202">
            <v>3845.7010000000005</v>
          </cell>
          <cell r="G202">
            <v>4118.4348333333328</v>
          </cell>
          <cell r="H202">
            <v>3949.5120000000011</v>
          </cell>
          <cell r="I202">
            <v>4195.5409999999993</v>
          </cell>
          <cell r="J202">
            <v>4413.5195000000012</v>
          </cell>
          <cell r="K202">
            <v>4258.8355000000001</v>
          </cell>
          <cell r="L202">
            <v>4205.9413333333341</v>
          </cell>
          <cell r="M202">
            <v>4095.6323333333344</v>
          </cell>
          <cell r="N202">
            <v>4057.6769200617277</v>
          </cell>
        </row>
        <row r="203">
          <cell r="C203">
            <v>3979.7004999999995</v>
          </cell>
          <cell r="D203">
            <v>3616.1531666666656</v>
          </cell>
          <cell r="E203">
            <v>3988.5886666666652</v>
          </cell>
          <cell r="F203">
            <v>3845.7010000000005</v>
          </cell>
          <cell r="G203">
            <v>4118.4348333333328</v>
          </cell>
          <cell r="H203">
            <v>3949.5120000000015</v>
          </cell>
          <cell r="I203">
            <v>4195.5409999999993</v>
          </cell>
          <cell r="J203">
            <v>4413.5195000000012</v>
          </cell>
          <cell r="K203">
            <v>4258.8355000000001</v>
          </cell>
          <cell r="L203">
            <v>4205.9413333333341</v>
          </cell>
          <cell r="M203">
            <v>4095.6323333333344</v>
          </cell>
          <cell r="N203">
            <v>4057.6769200617277</v>
          </cell>
        </row>
        <row r="204">
          <cell r="C204">
            <v>3979.7004999999995</v>
          </cell>
          <cell r="D204">
            <v>3616.1531666666656</v>
          </cell>
          <cell r="E204">
            <v>3988.5886666666652</v>
          </cell>
          <cell r="F204">
            <v>3845.7010000000005</v>
          </cell>
          <cell r="G204">
            <v>4118.4348333333328</v>
          </cell>
          <cell r="H204">
            <v>3949.5120000000015</v>
          </cell>
          <cell r="I204">
            <v>4195.5409999999993</v>
          </cell>
          <cell r="J204">
            <v>4413.5195000000012</v>
          </cell>
          <cell r="K204">
            <v>4258.8355000000001</v>
          </cell>
          <cell r="L204">
            <v>4205.9413333333341</v>
          </cell>
          <cell r="M204">
            <v>4095.6323333333344</v>
          </cell>
          <cell r="N204">
            <v>4057.6769200617277</v>
          </cell>
        </row>
        <row r="205">
          <cell r="C205">
            <v>3979.7004999999995</v>
          </cell>
          <cell r="D205">
            <v>3616.1531666666656</v>
          </cell>
          <cell r="E205">
            <v>3988.5886666666652</v>
          </cell>
          <cell r="F205">
            <v>3845.7010000000005</v>
          </cell>
          <cell r="G205">
            <v>4118.4348333333328</v>
          </cell>
          <cell r="H205">
            <v>3949.5120000000015</v>
          </cell>
          <cell r="I205">
            <v>4195.5409999999993</v>
          </cell>
          <cell r="J205">
            <v>4413.5195000000003</v>
          </cell>
          <cell r="K205">
            <v>4258.8355000000001</v>
          </cell>
          <cell r="L205">
            <v>4205.9413333333341</v>
          </cell>
          <cell r="M205">
            <v>4095.6323333333344</v>
          </cell>
          <cell r="N205">
            <v>4057.6769200617277</v>
          </cell>
        </row>
      </sheetData>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NADB Pluvial TM0203"/>
      <sheetName val="NADB Paving TM9180"/>
      <sheetName val="DEUDA BANOBRAS"/>
      <sheetName val="Historicos Nom-Reales"/>
      <sheetName val="Participaciones"/>
      <sheetName val="Aportaciones"/>
      <sheetName val="Proyeccion CPublica"/>
      <sheetName val="NADB Loan"/>
      <sheetName val="Proyeccion Resumen"/>
      <sheetName val="Ratings"/>
      <sheetName val="Graficas"/>
    </sheetNames>
    <sheetDataSet>
      <sheetData sheetId="0"/>
      <sheetData sheetId="1"/>
      <sheetData sheetId="2"/>
      <sheetData sheetId="3"/>
      <sheetData sheetId="4"/>
      <sheetData sheetId="5"/>
      <sheetData sheetId="6"/>
      <sheetData sheetId="7">
        <row r="10">
          <cell r="AQ10" t="str">
            <v>CLABE</v>
          </cell>
          <cell r="AV10">
            <v>2003</v>
          </cell>
          <cell r="AW10">
            <v>2004</v>
          </cell>
          <cell r="AX10">
            <v>2005</v>
          </cell>
          <cell r="AY10">
            <v>2006</v>
          </cell>
          <cell r="AZ10">
            <v>2007</v>
          </cell>
          <cell r="BA10">
            <v>2008</v>
          </cell>
          <cell r="BB10">
            <v>2009</v>
          </cell>
          <cell r="BC10">
            <v>2010</v>
          </cell>
          <cell r="BD10">
            <v>2011</v>
          </cell>
          <cell r="BE10">
            <v>2012</v>
          </cell>
          <cell r="BF10">
            <v>2013</v>
          </cell>
          <cell r="BG10">
            <v>2014</v>
          </cell>
          <cell r="BH10">
            <v>2015</v>
          </cell>
          <cell r="BI10">
            <v>2016</v>
          </cell>
          <cell r="BJ10">
            <v>2017</v>
          </cell>
          <cell r="BK10">
            <v>2018</v>
          </cell>
          <cell r="BL10">
            <v>2019</v>
          </cell>
          <cell r="BM10">
            <v>2020</v>
          </cell>
          <cell r="BN10">
            <v>2021</v>
          </cell>
          <cell r="BO10">
            <v>2022</v>
          </cell>
          <cell r="BP10">
            <v>2023</v>
          </cell>
          <cell r="BQ10">
            <v>2024</v>
          </cell>
          <cell r="BR10">
            <v>2025</v>
          </cell>
          <cell r="BS10">
            <v>2026</v>
          </cell>
          <cell r="BT10">
            <v>2027</v>
          </cell>
          <cell r="BU10">
            <v>2028</v>
          </cell>
          <cell r="BV10">
            <v>2029</v>
          </cell>
          <cell r="BW10">
            <v>2030</v>
          </cell>
          <cell r="BX10">
            <v>2031</v>
          </cell>
          <cell r="BY10">
            <v>2032</v>
          </cell>
        </row>
        <row r="11">
          <cell r="AQ11">
            <v>0</v>
          </cell>
          <cell r="AV11">
            <v>0</v>
          </cell>
          <cell r="AW11">
            <v>75123098.989999995</v>
          </cell>
          <cell r="AX11">
            <v>73687251.149999991</v>
          </cell>
          <cell r="AY11">
            <v>76773801.680000007</v>
          </cell>
          <cell r="AZ11">
            <v>78339460.5</v>
          </cell>
          <cell r="BA11">
            <v>77239531.109999999</v>
          </cell>
          <cell r="BB11">
            <v>81727508.026052535</v>
          </cell>
          <cell r="BC11">
            <v>86415891.524880067</v>
          </cell>
          <cell r="BD11">
            <v>91312778.37792629</v>
          </cell>
          <cell r="BE11">
            <v>96425847.691351056</v>
          </cell>
          <cell r="BF11">
            <v>101764265.27121869</v>
          </cell>
          <cell r="BG11">
            <v>107336817.1911518</v>
          </cell>
          <cell r="BH11">
            <v>113151791.5430301</v>
          </cell>
          <cell r="BI11">
            <v>119220206.68277827</v>
          </cell>
          <cell r="BJ11">
            <v>125552775.32117298</v>
          </cell>
          <cell r="BK11">
            <v>132161883.11650269</v>
          </cell>
          <cell r="BL11">
            <v>139057785.18002394</v>
          </cell>
          <cell r="BM11">
            <v>146249119.08388588</v>
          </cell>
          <cell r="BN11">
            <v>153746231.52379486</v>
          </cell>
          <cell r="BO11">
            <v>161559730.63060769</v>
          </cell>
          <cell r="BP11">
            <v>169700843.07666236</v>
          </cell>
          <cell r="BQ11">
            <v>178176683.67462087</v>
          </cell>
          <cell r="BR11">
            <v>186997499.12524736</v>
          </cell>
          <cell r="BS11">
            <v>196168924.60336381</v>
          </cell>
          <cell r="BT11">
            <v>205700544.26169881</v>
          </cell>
          <cell r="BU11">
            <v>215600260.06132904</v>
          </cell>
          <cell r="BV11">
            <v>225875725.09700474</v>
          </cell>
          <cell r="BW11">
            <v>236536111.60964182</v>
          </cell>
          <cell r="BX11">
            <v>247590034.22511575</v>
          </cell>
          <cell r="BY11">
            <v>259042039.0548144</v>
          </cell>
        </row>
        <row r="12">
          <cell r="AQ12" t="str">
            <v>IPP</v>
          </cell>
          <cell r="AV12">
            <v>0</v>
          </cell>
          <cell r="AW12">
            <v>40400213.299999997</v>
          </cell>
          <cell r="AX12">
            <v>40659997.589999996</v>
          </cell>
          <cell r="AY12">
            <v>42370575.380000003</v>
          </cell>
          <cell r="AZ12">
            <v>43082385.710000001</v>
          </cell>
          <cell r="BA12">
            <v>44638696.609999999</v>
          </cell>
          <cell r="BB12">
            <v>47232413.02786696</v>
          </cell>
          <cell r="BC12">
            <v>49941949.525407873</v>
          </cell>
          <cell r="BD12">
            <v>52771985.433514625</v>
          </cell>
          <cell r="BE12">
            <v>55726958.703650385</v>
          </cell>
          <cell r="BF12">
            <v>58812166.489101961</v>
          </cell>
          <cell r="BG12">
            <v>62032686.486085244</v>
          </cell>
          <cell r="BH12">
            <v>65393308.594455615</v>
          </cell>
          <cell r="BI12">
            <v>68900400.603351533</v>
          </cell>
          <cell r="BJ12">
            <v>72560153.661778703</v>
          </cell>
          <cell r="BK12">
            <v>76379725.757812738</v>
          </cell>
          <cell r="BL12">
            <v>80365043.58201617</v>
          </cell>
          <cell r="BM12">
            <v>84521099.007812753</v>
          </cell>
          <cell r="BN12">
            <v>88853871.654756308</v>
          </cell>
          <cell r="BO12">
            <v>93369492.232447356</v>
          </cell>
          <cell r="BP12">
            <v>98074448.921397015</v>
          </cell>
          <cell r="BQ12">
            <v>102972853.55345213</v>
          </cell>
          <cell r="BR12">
            <v>108070627.95853704</v>
          </cell>
          <cell r="BS12">
            <v>113371028.84802225</v>
          </cell>
          <cell r="BT12">
            <v>118879595.14841039</v>
          </cell>
          <cell r="BU12">
            <v>124600893.6047096</v>
          </cell>
          <cell r="BV12">
            <v>130539347.13572547</v>
          </cell>
          <cell r="BW12">
            <v>136700256.61360982</v>
          </cell>
          <cell r="BX12">
            <v>143088600.65054914</v>
          </cell>
          <cell r="BY12">
            <v>149707006.5603565</v>
          </cell>
        </row>
        <row r="13">
          <cell r="AQ13" t="str">
            <v>IPP</v>
          </cell>
          <cell r="AV13">
            <v>0</v>
          </cell>
          <cell r="AW13">
            <v>11567139.07</v>
          </cell>
          <cell r="AX13">
            <v>13657409.76</v>
          </cell>
          <cell r="AY13">
            <v>16844212.800000001</v>
          </cell>
          <cell r="AZ13">
            <v>13975443.49</v>
          </cell>
          <cell r="BA13">
            <v>15357654.32</v>
          </cell>
          <cell r="BB13">
            <v>16250005.646870639</v>
          </cell>
          <cell r="BC13">
            <v>17182204.12166515</v>
          </cell>
          <cell r="BD13">
            <v>18155859.637855876</v>
          </cell>
          <cell r="BE13">
            <v>19172499.043886799</v>
          </cell>
          <cell r="BF13">
            <v>20233944.791021887</v>
          </cell>
          <cell r="BG13">
            <v>21341943.827741895</v>
          </cell>
          <cell r="BH13">
            <v>22498144.088054597</v>
          </cell>
          <cell r="BI13">
            <v>23704736.368551247</v>
          </cell>
          <cell r="BJ13">
            <v>24963850.693930004</v>
          </cell>
          <cell r="BK13">
            <v>26277949.723606143</v>
          </cell>
          <cell r="BL13">
            <v>27649072.497064088</v>
          </cell>
          <cell r="BM13">
            <v>29078936.436009064</v>
          </cell>
          <cell r="BN13">
            <v>30569598.789801981</v>
          </cell>
          <cell r="BO13">
            <v>32123168.789355285</v>
          </cell>
          <cell r="BP13">
            <v>33741878.651131883</v>
          </cell>
          <cell r="BQ13">
            <v>35427143.024234943</v>
          </cell>
          <cell r="BR13">
            <v>37180999.275877811</v>
          </cell>
          <cell r="BS13">
            <v>39004567.856504753</v>
          </cell>
          <cell r="BT13">
            <v>40899754.397888012</v>
          </cell>
          <cell r="BU13">
            <v>42868130.059056155</v>
          </cell>
          <cell r="BV13">
            <v>44911216.516564742</v>
          </cell>
          <cell r="BW13">
            <v>47030837.501129143</v>
          </cell>
          <cell r="BX13">
            <v>49228705.872011833</v>
          </cell>
          <cell r="BY13">
            <v>51505725.53950581</v>
          </cell>
        </row>
        <row r="14">
          <cell r="AQ14" t="str">
            <v>IIP</v>
          </cell>
          <cell r="AV14">
            <v>0</v>
          </cell>
          <cell r="AW14">
            <v>23155746.620000001</v>
          </cell>
          <cell r="AX14">
            <v>19369843.800000001</v>
          </cell>
          <cell r="AY14">
            <v>17559013.5</v>
          </cell>
          <cell r="AZ14">
            <v>21281631.300000001</v>
          </cell>
          <cell r="BA14">
            <v>17243180.18</v>
          </cell>
          <cell r="BB14">
            <v>18245089.35131494</v>
          </cell>
          <cell r="BC14">
            <v>19291737.877807032</v>
          </cell>
          <cell r="BD14">
            <v>20384933.306555789</v>
          </cell>
          <cell r="BE14">
            <v>21526389.943813879</v>
          </cell>
          <cell r="BF14">
            <v>22718153.991094835</v>
          </cell>
          <cell r="BG14">
            <v>23962186.877324659</v>
          </cell>
          <cell r="BH14">
            <v>25260338.86051989</v>
          </cell>
          <cell r="BI14">
            <v>26615069.710875481</v>
          </cell>
          <cell r="BJ14">
            <v>28028770.965464279</v>
          </cell>
          <cell r="BK14">
            <v>29504207.635083809</v>
          </cell>
          <cell r="BL14">
            <v>31043669.100943696</v>
          </cell>
          <cell r="BM14">
            <v>32649083.640064064</v>
          </cell>
          <cell r="BN14">
            <v>34322761.079236574</v>
          </cell>
          <cell r="BO14">
            <v>36067069.608805053</v>
          </cell>
          <cell r="BP14">
            <v>37884515.50413347</v>
          </cell>
          <cell r="BQ14">
            <v>39776687.096933767</v>
          </cell>
          <cell r="BR14">
            <v>41745871.890832506</v>
          </cell>
          <cell r="BS14">
            <v>43793327.898836806</v>
          </cell>
          <cell r="BT14">
            <v>45921194.715400398</v>
          </cell>
          <cell r="BU14">
            <v>48131236.397563286</v>
          </cell>
          <cell r="BV14">
            <v>50425161.444714524</v>
          </cell>
          <cell r="BW14">
            <v>52805017.494902857</v>
          </cell>
          <cell r="BX14">
            <v>55272727.702554755</v>
          </cell>
          <cell r="BY14">
            <v>57829306.954952091</v>
          </cell>
        </row>
        <row r="15">
          <cell r="AQ15" t="str">
            <v>IOP</v>
          </cell>
          <cell r="AV15">
            <v>0</v>
          </cell>
          <cell r="AW15">
            <v>17720115.899999999</v>
          </cell>
          <cell r="AX15">
            <v>20486961.190000001</v>
          </cell>
          <cell r="AY15">
            <v>18319103.16</v>
          </cell>
          <cell r="AZ15">
            <v>16214942.119999999</v>
          </cell>
          <cell r="BA15">
            <v>22111781.890000001</v>
          </cell>
          <cell r="BB15">
            <v>23396579.52236497</v>
          </cell>
          <cell r="BC15">
            <v>24738748.640340462</v>
          </cell>
          <cell r="BD15">
            <v>26140607.150853202</v>
          </cell>
          <cell r="BE15">
            <v>27604353.393510845</v>
          </cell>
          <cell r="BF15">
            <v>29132611.313612226</v>
          </cell>
          <cell r="BG15">
            <v>30727896.148378771</v>
          </cell>
          <cell r="BH15">
            <v>32392580.575082008</v>
          </cell>
          <cell r="BI15">
            <v>34129818.878574416</v>
          </cell>
          <cell r="BJ15">
            <v>35942677.845004752</v>
          </cell>
          <cell r="BK15">
            <v>37834703.184331402</v>
          </cell>
          <cell r="BL15">
            <v>39808830.683192432</v>
          </cell>
          <cell r="BM15">
            <v>41867533.06648241</v>
          </cell>
          <cell r="BN15">
            <v>44013772.339219406</v>
          </cell>
          <cell r="BO15">
            <v>46250585.348888069</v>
          </cell>
          <cell r="BP15">
            <v>48581186.016216815</v>
          </cell>
          <cell r="BQ15">
            <v>51007611.137435615</v>
          </cell>
          <cell r="BR15">
            <v>53532794.091465019</v>
          </cell>
          <cell r="BS15">
            <v>56158348.090539522</v>
          </cell>
          <cell r="BT15">
            <v>58887016.842339508</v>
          </cell>
          <cell r="BU15">
            <v>61721062.484365299</v>
          </cell>
          <cell r="BV15">
            <v>64662675.909796439</v>
          </cell>
          <cell r="BW15">
            <v>67714482.906071842</v>
          </cell>
          <cell r="BX15">
            <v>70878949.629131123</v>
          </cell>
          <cell r="BY15">
            <v>74157377.519079044</v>
          </cell>
        </row>
        <row r="16">
          <cell r="AQ16" t="str">
            <v>IOP</v>
          </cell>
          <cell r="AV16">
            <v>0</v>
          </cell>
          <cell r="AW16">
            <v>44227326.390000001</v>
          </cell>
          <cell r="AX16">
            <v>2857209.34</v>
          </cell>
          <cell r="AY16">
            <v>8497269.870000001</v>
          </cell>
          <cell r="AZ16">
            <v>5910800.1500000004</v>
          </cell>
          <cell r="BA16">
            <v>6078783.8899999997</v>
          </cell>
          <cell r="BB16">
            <v>6431989.5786406957</v>
          </cell>
          <cell r="BC16">
            <v>6800967.3504273603</v>
          </cell>
          <cell r="BD16">
            <v>7186354.4247100577</v>
          </cell>
          <cell r="BE16">
            <v>7588755.1504036896</v>
          </cell>
          <cell r="BF16">
            <v>8008890.8803368136</v>
          </cell>
          <cell r="BG16">
            <v>8447453.0822336134</v>
          </cell>
          <cell r="BH16">
            <v>8905094.0324436873</v>
          </cell>
          <cell r="BI16">
            <v>9382680.880256094</v>
          </cell>
          <cell r="BJ16">
            <v>9881056.7205569856</v>
          </cell>
          <cell r="BK16">
            <v>10401196.309911927</v>
          </cell>
          <cell r="BL16">
            <v>10943906.729930567</v>
          </cell>
          <cell r="BM16">
            <v>11509867.761208074</v>
          </cell>
          <cell r="BN16">
            <v>12099893.693089178</v>
          </cell>
          <cell r="BO16">
            <v>12714819.389975937</v>
          </cell>
          <cell r="BP16">
            <v>13355528.395747576</v>
          </cell>
          <cell r="BQ16">
            <v>14022580.649181148</v>
          </cell>
          <cell r="BR16">
            <v>14716782.569976982</v>
          </cell>
          <cell r="BS16">
            <v>15438577.648785947</v>
          </cell>
          <cell r="BT16">
            <v>16188720.162496684</v>
          </cell>
          <cell r="BU16">
            <v>16967831.998800669</v>
          </cell>
          <cell r="BV16">
            <v>17776515.459503822</v>
          </cell>
          <cell r="BW16">
            <v>18615492.403860256</v>
          </cell>
          <cell r="BX16">
            <v>19485440.806583662</v>
          </cell>
          <cell r="BY16">
            <v>20386718.4485703</v>
          </cell>
        </row>
        <row r="17">
          <cell r="AQ17" t="str">
            <v>IOP</v>
          </cell>
          <cell r="AV17">
            <v>0</v>
          </cell>
          <cell r="AW17">
            <v>23700</v>
          </cell>
          <cell r="AX17">
            <v>965997.32</v>
          </cell>
          <cell r="AY17">
            <v>1950327.85</v>
          </cell>
          <cell r="AZ17">
            <v>2222692.5</v>
          </cell>
          <cell r="BA17">
            <v>2572228.7200000002</v>
          </cell>
          <cell r="BB17">
            <v>2721687.2026224146</v>
          </cell>
          <cell r="BC17">
            <v>2877819.6196988942</v>
          </cell>
          <cell r="BD17">
            <v>3040895.6096872021</v>
          </cell>
          <cell r="BE17">
            <v>3211170.9019674156</v>
          </cell>
          <cell r="BF17">
            <v>3388950.7359585441</v>
          </cell>
          <cell r="BG17">
            <v>3574527.7052403698</v>
          </cell>
          <cell r="BH17">
            <v>3768177.8196185012</v>
          </cell>
          <cell r="BI17">
            <v>3970268.0120759509</v>
          </cell>
          <cell r="BJ17">
            <v>4181155.0370095</v>
          </cell>
          <cell r="BK17">
            <v>4401251.3612675071</v>
          </cell>
          <cell r="BL17">
            <v>4630898.5002802424</v>
          </cell>
          <cell r="BM17">
            <v>4870384.1022355407</v>
          </cell>
          <cell r="BN17">
            <v>5120052.7325064782</v>
          </cell>
          <cell r="BO17">
            <v>5380257.6627722485</v>
          </cell>
          <cell r="BP17">
            <v>5651372.7633632738</v>
          </cell>
          <cell r="BQ17">
            <v>5933634.9715732373</v>
          </cell>
          <cell r="BR17">
            <v>6227385.5227464279</v>
          </cell>
          <cell r="BS17">
            <v>6532812.0793182692</v>
          </cell>
          <cell r="BT17">
            <v>6850233.8124767663</v>
          </cell>
          <cell r="BU17">
            <v>7179913.8731102506</v>
          </cell>
          <cell r="BV17">
            <v>7522107.1243675584</v>
          </cell>
          <cell r="BW17">
            <v>7877119.0199609492</v>
          </cell>
          <cell r="BX17">
            <v>8245236.4439220885</v>
          </cell>
          <cell r="BY17">
            <v>8626610.7907261681</v>
          </cell>
        </row>
        <row r="18">
          <cell r="AQ18" t="str">
            <v>IOP</v>
          </cell>
          <cell r="AV18">
            <v>0</v>
          </cell>
          <cell r="AW18">
            <v>11279359.41</v>
          </cell>
          <cell r="AX18">
            <v>21216310.749999996</v>
          </cell>
          <cell r="AY18">
            <v>15061359.040000001</v>
          </cell>
          <cell r="AZ18">
            <v>9655114.8699999992</v>
          </cell>
          <cell r="BA18">
            <v>14722414.719999999</v>
          </cell>
          <cell r="BB18">
            <v>15577855.664065462</v>
          </cell>
          <cell r="BC18">
            <v>16471495.556024969</v>
          </cell>
          <cell r="BD18">
            <v>17404877.699228175</v>
          </cell>
          <cell r="BE18">
            <v>18379465.786992982</v>
          </cell>
          <cell r="BF18">
            <v>19397006.888419665</v>
          </cell>
          <cell r="BG18">
            <v>20459175.692851543</v>
          </cell>
          <cell r="BH18">
            <v>21567551.970700696</v>
          </cell>
          <cell r="BI18">
            <v>22724235.900504258</v>
          </cell>
          <cell r="BJ18">
            <v>23931269.40261782</v>
          </cell>
          <cell r="BK18">
            <v>25191013.27332383</v>
          </cell>
          <cell r="BL18">
            <v>26505422.211191136</v>
          </cell>
          <cell r="BM18">
            <v>27876142.600105368</v>
          </cell>
          <cell r="BN18">
            <v>29305146.595295612</v>
          </cell>
          <cell r="BO18">
            <v>30794456.183426384</v>
          </cell>
          <cell r="BP18">
            <v>32346211.249653775</v>
          </cell>
          <cell r="BQ18">
            <v>33961767.928863108</v>
          </cell>
          <cell r="BR18">
            <v>35643079.316522405</v>
          </cell>
          <cell r="BS18">
            <v>37391219.517815307</v>
          </cell>
          <cell r="BT18">
            <v>39208015.341749877</v>
          </cell>
          <cell r="BU18">
            <v>41094972.959407181</v>
          </cell>
          <cell r="BV18">
            <v>43053551.106141835</v>
          </cell>
          <cell r="BW18">
            <v>45085498.077583492</v>
          </cell>
          <cell r="BX18">
            <v>47192455.88389162</v>
          </cell>
          <cell r="BY18">
            <v>49375291.046862185</v>
          </cell>
        </row>
        <row r="19">
          <cell r="AQ19">
            <v>0</v>
          </cell>
          <cell r="AV19">
            <v>0</v>
          </cell>
          <cell r="AW19">
            <v>873246724.01999998</v>
          </cell>
          <cell r="AX19">
            <v>966473256.75</v>
          </cell>
          <cell r="AY19">
            <v>1140331234.52</v>
          </cell>
          <cell r="AZ19">
            <v>1360470661.8800001</v>
          </cell>
          <cell r="BA19">
            <v>1383624362.8200002</v>
          </cell>
          <cell r="BB19">
            <v>1234754454.1669047</v>
          </cell>
          <cell r="BC19">
            <v>1239631734.260864</v>
          </cell>
          <cell r="BD19">
            <v>1293282995.7196741</v>
          </cell>
          <cell r="BE19">
            <v>1362641762.7801201</v>
          </cell>
          <cell r="BF19">
            <v>1445592580.0893595</v>
          </cell>
          <cell r="BG19">
            <v>1533593028.4022992</v>
          </cell>
          <cell r="BH19">
            <v>1626950504.006289</v>
          </cell>
          <cell r="BI19">
            <v>1725991115.9376712</v>
          </cell>
          <cell r="BJ19">
            <v>1831060825.1203768</v>
          </cell>
          <cell r="BK19">
            <v>1942526652.8495793</v>
          </cell>
          <cell r="BL19">
            <v>2060777962.8417974</v>
          </cell>
          <cell r="BM19">
            <v>2186227821.3297911</v>
          </cell>
          <cell r="BN19">
            <v>2319314439.9532418</v>
          </cell>
          <cell r="BO19">
            <v>2460502706.485395</v>
          </cell>
          <cell r="BP19">
            <v>2610285808.7426929</v>
          </cell>
          <cell r="BQ19">
            <v>2769186957.3499041</v>
          </cell>
          <cell r="BR19">
            <v>2937761213.3785791</v>
          </cell>
          <cell r="BS19">
            <v>3116597427.2429991</v>
          </cell>
          <cell r="BT19">
            <v>3306320295.6264162</v>
          </cell>
          <cell r="BU19">
            <v>3507592543.622674</v>
          </cell>
          <cell r="BV19">
            <v>3721117239.715704</v>
          </cell>
          <cell r="BW19">
            <v>3947640251.6833963</v>
          </cell>
          <cell r="BX19">
            <v>4187952852.004622</v>
          </cell>
          <cell r="BY19">
            <v>4442894481.8704023</v>
          </cell>
        </row>
        <row r="20">
          <cell r="AQ20" t="str">
            <v>PE</v>
          </cell>
          <cell r="AV20">
            <v>0</v>
          </cell>
          <cell r="AW20">
            <v>164359818.02000001</v>
          </cell>
          <cell r="AX20">
            <v>183341085.75</v>
          </cell>
          <cell r="AY20">
            <v>207814662.72999999</v>
          </cell>
          <cell r="AZ20">
            <v>217297136.72000003</v>
          </cell>
          <cell r="BA20">
            <v>263034427.42000002</v>
          </cell>
          <cell r="BB20">
            <v>236304868.9055796</v>
          </cell>
          <cell r="BC20">
            <v>237238273.13775662</v>
          </cell>
          <cell r="BD20">
            <v>247505945.5991587</v>
          </cell>
          <cell r="BE20">
            <v>260779689.46164155</v>
          </cell>
          <cell r="BF20">
            <v>276654653.05761892</v>
          </cell>
          <cell r="BG20">
            <v>293496005.06250143</v>
          </cell>
          <cell r="BH20">
            <v>311362574.37068117</v>
          </cell>
          <cell r="BI20">
            <v>330316771.08549631</v>
          </cell>
          <cell r="BJ20">
            <v>350424804.52532583</v>
          </cell>
          <cell r="BK20">
            <v>371756914.50080496</v>
          </cell>
          <cell r="BL20">
            <v>394387616.67104137</v>
          </cell>
          <cell r="BM20">
            <v>418395962.83589095</v>
          </cell>
          <cell r="BN20">
            <v>443865817.07352573</v>
          </cell>
          <cell r="BO20">
            <v>470886148.68787652</v>
          </cell>
          <cell r="BP20">
            <v>499551342.9892509</v>
          </cell>
          <cell r="BQ20">
            <v>529961530.99372143</v>
          </cell>
          <cell r="BR20">
            <v>562222939.19296408</v>
          </cell>
          <cell r="BS20">
            <v>596448260.61633563</v>
          </cell>
          <cell r="BT20">
            <v>632757048.48135495</v>
          </cell>
          <cell r="BU20">
            <v>671276133.80765736</v>
          </cell>
          <cell r="BV20">
            <v>712140068.45319831</v>
          </cell>
          <cell r="BW20">
            <v>755491595.12028658</v>
          </cell>
          <cell r="BX20">
            <v>801482145.97323382</v>
          </cell>
          <cell r="BY20">
            <v>850272371.60935426</v>
          </cell>
        </row>
        <row r="21">
          <cell r="AQ21" t="str">
            <v>PF</v>
          </cell>
          <cell r="AV21">
            <v>0</v>
          </cell>
          <cell r="AW21">
            <v>708886906</v>
          </cell>
          <cell r="AX21">
            <v>783132171</v>
          </cell>
          <cell r="AY21">
            <v>932516571.78999996</v>
          </cell>
          <cell r="AZ21">
            <v>1143173525.1600001</v>
          </cell>
          <cell r="BA21">
            <v>1120589935.4000001</v>
          </cell>
          <cell r="BB21">
            <v>998449585.26132512</v>
          </cell>
          <cell r="BC21">
            <v>1002393461.1231073</v>
          </cell>
          <cell r="BD21">
            <v>1045777050.1205153</v>
          </cell>
          <cell r="BE21">
            <v>1101862073.3184786</v>
          </cell>
          <cell r="BF21">
            <v>1168937927.0317407</v>
          </cell>
          <cell r="BG21">
            <v>1240097023.3397977</v>
          </cell>
          <cell r="BH21">
            <v>1315587929.6356077</v>
          </cell>
          <cell r="BI21">
            <v>1395674344.852175</v>
          </cell>
          <cell r="BJ21">
            <v>1480636020.5950511</v>
          </cell>
          <cell r="BK21">
            <v>1570769738.3487744</v>
          </cell>
          <cell r="BL21">
            <v>1666390346.1707559</v>
          </cell>
          <cell r="BM21">
            <v>1767831858.4939003</v>
          </cell>
          <cell r="BN21">
            <v>1875448622.8797162</v>
          </cell>
          <cell r="BO21">
            <v>1989616557.7975185</v>
          </cell>
          <cell r="BP21">
            <v>2110734465.753442</v>
          </cell>
          <cell r="BQ21">
            <v>2239225426.3561826</v>
          </cell>
          <cell r="BR21">
            <v>2375538274.1856151</v>
          </cell>
          <cell r="BS21">
            <v>2520149166.6266637</v>
          </cell>
          <cell r="BT21">
            <v>2673563247.1450615</v>
          </cell>
          <cell r="BU21">
            <v>2836316409.8150167</v>
          </cell>
          <cell r="BV21">
            <v>3008977171.2625055</v>
          </cell>
          <cell r="BW21">
            <v>3192148656.5631099</v>
          </cell>
          <cell r="BX21">
            <v>3386470706.0313883</v>
          </cell>
          <cell r="BY21">
            <v>3592622110.2610483</v>
          </cell>
        </row>
        <row r="22">
          <cell r="AQ22">
            <v>0</v>
          </cell>
          <cell r="AV22">
            <v>0</v>
          </cell>
          <cell r="AW22">
            <v>465293965.07999998</v>
          </cell>
          <cell r="AX22">
            <v>157799992.53</v>
          </cell>
          <cell r="AY22">
            <v>175198280.12</v>
          </cell>
          <cell r="AZ22">
            <v>189652281.76999998</v>
          </cell>
          <cell r="BA22">
            <v>228573403.83000001</v>
          </cell>
          <cell r="BB22">
            <v>237881246.61660498</v>
          </cell>
          <cell r="BC22">
            <v>213727111.86983672</v>
          </cell>
          <cell r="BD22">
            <v>217441413.19070932</v>
          </cell>
          <cell r="BE22">
            <v>232126171.55807945</v>
          </cell>
          <cell r="BF22">
            <v>241267221.41744193</v>
          </cell>
          <cell r="BG22">
            <v>250729925.51085079</v>
          </cell>
          <cell r="BH22">
            <v>260525748.68187106</v>
          </cell>
          <cell r="BI22">
            <v>270667065.78158498</v>
          </cell>
          <cell r="BJ22">
            <v>281165596.88322067</v>
          </cell>
          <cell r="BK22">
            <v>292033831.39955682</v>
          </cell>
          <cell r="BL22">
            <v>303285463.28397143</v>
          </cell>
          <cell r="BM22">
            <v>314933215.47925097</v>
          </cell>
          <cell r="BN22">
            <v>326991272.59420788</v>
          </cell>
          <cell r="BO22">
            <v>339472206.27430946</v>
          </cell>
          <cell r="BP22">
            <v>352393666.01509506</v>
          </cell>
          <cell r="BQ22">
            <v>365768161.28486782</v>
          </cell>
          <cell r="BR22">
            <v>379612019.36909431</v>
          </cell>
          <cell r="BS22">
            <v>393939895.16141027</v>
          </cell>
          <cell r="BT22">
            <v>408767163.62196642</v>
          </cell>
          <cell r="BU22">
            <v>424111805.18447447</v>
          </cell>
          <cell r="BV22">
            <v>439992019.53832209</v>
          </cell>
          <cell r="BW22">
            <v>456422754.45315921</v>
          </cell>
          <cell r="BX22">
            <v>471360579.5015797</v>
          </cell>
          <cell r="BY22">
            <v>486795042.27791768</v>
          </cell>
        </row>
        <row r="23">
          <cell r="AQ23">
            <v>0</v>
          </cell>
          <cell r="AV23">
            <v>0</v>
          </cell>
          <cell r="AW23">
            <v>465293965.07999998</v>
          </cell>
          <cell r="AX23">
            <v>157799992.53</v>
          </cell>
          <cell r="AY23">
            <v>175198280.12</v>
          </cell>
          <cell r="AZ23">
            <v>189652281.76999998</v>
          </cell>
          <cell r="BA23">
            <v>228573403.83000001</v>
          </cell>
          <cell r="BB23">
            <v>237881246.61660498</v>
          </cell>
          <cell r="BC23">
            <v>213727111.86983672</v>
          </cell>
          <cell r="BD23">
            <v>217441413.19070932</v>
          </cell>
          <cell r="BE23">
            <v>232126171.55807945</v>
          </cell>
          <cell r="BF23">
            <v>241267221.41744193</v>
          </cell>
          <cell r="BG23">
            <v>250729925.51085079</v>
          </cell>
          <cell r="BH23">
            <v>260525748.68187106</v>
          </cell>
          <cell r="BI23">
            <v>270667065.78158498</v>
          </cell>
          <cell r="BJ23">
            <v>281165596.88322067</v>
          </cell>
          <cell r="BK23">
            <v>292033831.39955682</v>
          </cell>
          <cell r="BL23">
            <v>303285463.28397143</v>
          </cell>
          <cell r="BM23">
            <v>314933215.47925097</v>
          </cell>
          <cell r="BN23">
            <v>326991272.59420788</v>
          </cell>
          <cell r="BO23">
            <v>339472206.27430946</v>
          </cell>
          <cell r="BP23">
            <v>352393666.01509506</v>
          </cell>
          <cell r="BQ23">
            <v>365768161.28486782</v>
          </cell>
          <cell r="BR23">
            <v>379612019.36909431</v>
          </cell>
          <cell r="BS23">
            <v>393939895.16141027</v>
          </cell>
          <cell r="BT23">
            <v>408767163.62196642</v>
          </cell>
          <cell r="BU23">
            <v>424111805.18447447</v>
          </cell>
          <cell r="BV23">
            <v>439992019.53832209</v>
          </cell>
          <cell r="BW23">
            <v>456422754.45315921</v>
          </cell>
          <cell r="BX23">
            <v>471360579.5015797</v>
          </cell>
          <cell r="BY23">
            <v>486795042.27791768</v>
          </cell>
        </row>
        <row r="24">
          <cell r="AQ24" t="str">
            <v>CAPUFE</v>
          </cell>
          <cell r="AV24">
            <v>0</v>
          </cell>
          <cell r="AW24">
            <v>42582000.079999998</v>
          </cell>
          <cell r="AX24">
            <v>27940806.359999999</v>
          </cell>
          <cell r="AY24">
            <v>23661895.210000001</v>
          </cell>
          <cell r="AZ24">
            <v>28228343.59</v>
          </cell>
          <cell r="BA24">
            <v>22005884.170000002</v>
          </cell>
          <cell r="BB24">
            <v>22863096.059401792</v>
          </cell>
          <cell r="BC24">
            <v>23753699.573409766</v>
          </cell>
          <cell r="BD24">
            <v>24678995.441292409</v>
          </cell>
          <cell r="BE24">
            <v>25640335.060611527</v>
          </cell>
          <cell r="BF24">
            <v>26639122.470942687</v>
          </cell>
          <cell r="BG24">
            <v>27676816.404479485</v>
          </cell>
          <cell r="BH24">
            <v>28754932.416516565</v>
          </cell>
          <cell r="BI24">
            <v>29875045.098922953</v>
          </cell>
          <cell r="BJ24">
            <v>31038790.379838489</v>
          </cell>
          <cell r="BK24">
            <v>32247867.912952099</v>
          </cell>
          <cell r="BL24">
            <v>33504043.559851408</v>
          </cell>
          <cell r="BM24">
            <v>34809151.96906922</v>
          </cell>
          <cell r="BN24">
            <v>36165099.255593538</v>
          </cell>
          <cell r="BO24">
            <v>37573865.784754574</v>
          </cell>
          <cell r="BP24">
            <v>39037509.064554624</v>
          </cell>
          <cell r="BQ24">
            <v>40558166.750665054</v>
          </cell>
          <cell r="BR24">
            <v>42138059.768479228</v>
          </cell>
          <cell r="BS24">
            <v>43779495.556781098</v>
          </cell>
          <cell r="BT24">
            <v>45484871.437766917</v>
          </cell>
          <cell r="BU24">
            <v>47256678.118341923</v>
          </cell>
          <cell r="BV24">
            <v>49097503.327805713</v>
          </cell>
          <cell r="BW24">
            <v>51010035.597239129</v>
          </cell>
          <cell r="BX24">
            <v>52997068.186112471</v>
          </cell>
          <cell r="BY24">
            <v>55061503.161849827</v>
          </cell>
        </row>
        <row r="25">
          <cell r="AQ25" t="str">
            <v>AFISM</v>
          </cell>
          <cell r="AV25">
            <v>0</v>
          </cell>
          <cell r="AW25">
            <v>20829459</v>
          </cell>
          <cell r="AX25">
            <v>22308383</v>
          </cell>
          <cell r="AY25">
            <v>23944080</v>
          </cell>
          <cell r="AZ25">
            <v>26864276.18</v>
          </cell>
          <cell r="BA25">
            <v>32400548</v>
          </cell>
          <cell r="BB25">
            <v>33740327.788098596</v>
          </cell>
          <cell r="BC25">
            <v>28631359.235065974</v>
          </cell>
          <cell r="BD25">
            <v>28860410.108946502</v>
          </cell>
          <cell r="BE25">
            <v>29379897.490907542</v>
          </cell>
          <cell r="BF25">
            <v>30261294.415634774</v>
          </cell>
          <cell r="BG25">
            <v>31169133.248103816</v>
          </cell>
          <cell r="BH25">
            <v>32104207.245546933</v>
          </cell>
          <cell r="BI25">
            <v>33067333.462913342</v>
          </cell>
          <cell r="BJ25">
            <v>34059353.466800742</v>
          </cell>
          <cell r="BK25">
            <v>35081134.07080476</v>
          </cell>
          <cell r="BL25">
            <v>36133568.092928909</v>
          </cell>
          <cell r="BM25">
            <v>37217575.135716774</v>
          </cell>
          <cell r="BN25">
            <v>38334102.389788285</v>
          </cell>
          <cell r="BO25">
            <v>39484125.461481936</v>
          </cell>
          <cell r="BP25">
            <v>40668649.225326389</v>
          </cell>
          <cell r="BQ25">
            <v>41888708.702086188</v>
          </cell>
          <cell r="BR25">
            <v>43145369.963148773</v>
          </cell>
          <cell r="BS25">
            <v>44439731.062043235</v>
          </cell>
          <cell r="BT25">
            <v>45772922.993904538</v>
          </cell>
          <cell r="BU25">
            <v>47146110.683721669</v>
          </cell>
          <cell r="BV25">
            <v>48560494.004233323</v>
          </cell>
          <cell r="BW25">
            <v>50017308.824360318</v>
          </cell>
          <cell r="BX25">
            <v>51517828.08909113</v>
          </cell>
          <cell r="BY25">
            <v>53063362.931763858</v>
          </cell>
        </row>
        <row r="26">
          <cell r="AQ26" t="str">
            <v>AFORTMUN</v>
          </cell>
          <cell r="AV26">
            <v>0</v>
          </cell>
          <cell r="AW26">
            <v>77651928</v>
          </cell>
          <cell r="AX26">
            <v>88208067.170000002</v>
          </cell>
          <cell r="AY26">
            <v>94561831</v>
          </cell>
          <cell r="AZ26">
            <v>112911577</v>
          </cell>
          <cell r="BA26">
            <v>136180369</v>
          </cell>
          <cell r="BB26">
            <v>141811499.17689478</v>
          </cell>
          <cell r="BC26">
            <v>120338367.84564769</v>
          </cell>
          <cell r="BD26">
            <v>121301074.78841288</v>
          </cell>
          <cell r="BE26">
            <v>132845539.72005825</v>
          </cell>
          <cell r="BF26">
            <v>138382296.35580498</v>
          </cell>
          <cell r="BG26">
            <v>144108198.27401549</v>
          </cell>
          <cell r="BH26">
            <v>150029785.35105112</v>
          </cell>
          <cell r="BI26">
            <v>156154322.72744268</v>
          </cell>
          <cell r="BJ26">
            <v>162488229.03915024</v>
          </cell>
          <cell r="BK26">
            <v>169038493.28596315</v>
          </cell>
          <cell r="BL26">
            <v>175813102.50775209</v>
          </cell>
          <cell r="BM26">
            <v>182818858.42214438</v>
          </cell>
          <cell r="BN26">
            <v>190063801.9927192</v>
          </cell>
          <cell r="BO26">
            <v>197554130.38255605</v>
          </cell>
          <cell r="BP26">
            <v>205300879.03010422</v>
          </cell>
          <cell r="BQ26">
            <v>213309694.70160049</v>
          </cell>
          <cell r="BR26">
            <v>221589783.91973397</v>
          </cell>
          <cell r="BS26">
            <v>230148412.98023745</v>
          </cell>
          <cell r="BT26">
            <v>238993290.26340881</v>
          </cell>
          <cell r="BU26">
            <v>248134441.10766646</v>
          </cell>
          <cell r="BV26">
            <v>257581810.65670359</v>
          </cell>
          <cell r="BW26">
            <v>267341781.33226913</v>
          </cell>
          <cell r="BX26">
            <v>275362034.77223718</v>
          </cell>
          <cell r="BY26">
            <v>283622895.8154043</v>
          </cell>
        </row>
        <row r="27">
          <cell r="AQ27" t="str">
            <v>OAF</v>
          </cell>
          <cell r="AV27">
            <v>0</v>
          </cell>
          <cell r="AW27">
            <v>324230578</v>
          </cell>
          <cell r="AX27">
            <v>19342736</v>
          </cell>
          <cell r="AY27">
            <v>33030473.910000011</v>
          </cell>
          <cell r="AZ27">
            <v>21648085</v>
          </cell>
          <cell r="BA27">
            <v>37986602.659999996</v>
          </cell>
          <cell r="BB27">
            <v>39466323.592209816</v>
          </cell>
          <cell r="BC27">
            <v>41003685.215713292</v>
          </cell>
          <cell r="BD27">
            <v>42600932.852057539</v>
          </cell>
          <cell r="BE27">
            <v>44260399.286502153</v>
          </cell>
          <cell r="BF27">
            <v>45984508.17505949</v>
          </cell>
          <cell r="BG27">
            <v>47775777.584252007</v>
          </cell>
          <cell r="BH27">
            <v>49636823.668756433</v>
          </cell>
          <cell r="BI27">
            <v>51570364.492306001</v>
          </cell>
          <cell r="BJ27">
            <v>53579223.997431196</v>
          </cell>
          <cell r="BK27">
            <v>55666336.129836813</v>
          </cell>
          <cell r="BL27">
            <v>57834749.123438992</v>
          </cell>
          <cell r="BM27">
            <v>60087629.952320576</v>
          </cell>
          <cell r="BN27">
            <v>62428268.956106819</v>
          </cell>
          <cell r="BO27">
            <v>64860084.645516925</v>
          </cell>
          <cell r="BP27">
            <v>67386628.6951098</v>
          </cell>
          <cell r="BQ27">
            <v>70011591.130516097</v>
          </cell>
          <cell r="BR27">
            <v>72738805.717732355</v>
          </cell>
          <cell r="BS27">
            <v>75572255.562348485</v>
          </cell>
          <cell r="BT27">
            <v>78516078.926886156</v>
          </cell>
          <cell r="BU27">
            <v>81574575.274744377</v>
          </cell>
          <cell r="BV27">
            <v>84752211.549579501</v>
          </cell>
          <cell r="BW27">
            <v>88053628.699290663</v>
          </cell>
          <cell r="BX27">
            <v>91483648.45413892</v>
          </cell>
          <cell r="BY27">
            <v>95047280.368899718</v>
          </cell>
        </row>
        <row r="28">
          <cell r="AQ28" t="str">
            <v>OIF</v>
          </cell>
          <cell r="AV28">
            <v>0</v>
          </cell>
          <cell r="AW28">
            <v>64068100.850000001</v>
          </cell>
          <cell r="AX28">
            <v>6782559.9699999997</v>
          </cell>
          <cell r="AY28">
            <v>2775124.99</v>
          </cell>
          <cell r="AZ28">
            <v>82233104.150000006</v>
          </cell>
          <cell r="BA28">
            <v>41231310.439999998</v>
          </cell>
          <cell r="BB28">
            <v>37041384.673087195</v>
          </cell>
          <cell r="BC28">
            <v>37187698.142545886</v>
          </cell>
          <cell r="BD28">
            <v>38797181.718155272</v>
          </cell>
          <cell r="BE28">
            <v>40877874.573699936</v>
          </cell>
          <cell r="BF28">
            <v>43366315.188373908</v>
          </cell>
          <cell r="BG28">
            <v>46006239.62546616</v>
          </cell>
          <cell r="BH28">
            <v>48806869.4626664</v>
          </cell>
          <cell r="BI28">
            <v>51777987.641206205</v>
          </cell>
          <cell r="BJ28">
            <v>54929972.638864622</v>
          </cell>
          <cell r="BK28">
            <v>58273834.723255493</v>
          </cell>
          <cell r="BL28">
            <v>61821254.412033662</v>
          </cell>
          <cell r="BM28">
            <v>65584623.2743662</v>
          </cell>
          <cell r="BN28">
            <v>69577087.216193229</v>
          </cell>
          <cell r="BO28">
            <v>73812592.400478974</v>
          </cell>
          <cell r="BP28">
            <v>78305933.962858111</v>
          </cell>
          <cell r="BQ28">
            <v>83072807.692847088</v>
          </cell>
          <cell r="BR28">
            <v>88129864.861149132</v>
          </cell>
          <cell r="BS28">
            <v>93494770.384571567</v>
          </cell>
          <cell r="BT28">
            <v>99186264.531732336</v>
          </cell>
          <cell r="BU28">
            <v>105224228.38510153</v>
          </cell>
          <cell r="BV28">
            <v>111629753.28804456</v>
          </cell>
          <cell r="BW28">
            <v>118425214.51945424</v>
          </cell>
          <cell r="BX28">
            <v>125634349.45332599</v>
          </cell>
          <cell r="BY28">
            <v>133282340.47629718</v>
          </cell>
        </row>
        <row r="29">
          <cell r="AQ29" t="str">
            <v>OIF</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Q30">
            <v>0</v>
          </cell>
          <cell r="AV30">
            <v>0</v>
          </cell>
          <cell r="AW30">
            <v>107011154.81999999</v>
          </cell>
          <cell r="AX30">
            <v>0</v>
          </cell>
          <cell r="AY30">
            <v>0</v>
          </cell>
          <cell r="AZ30">
            <v>64297879.810000002</v>
          </cell>
          <cell r="BA30">
            <v>416224997.10000002</v>
          </cell>
          <cell r="BB30">
            <v>870000000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row>
        <row r="31">
          <cell r="AQ31" t="str">
            <v>FSD</v>
          </cell>
          <cell r="AV31">
            <v>0</v>
          </cell>
          <cell r="AW31">
            <v>107011154.81999999</v>
          </cell>
          <cell r="AX31">
            <v>0</v>
          </cell>
          <cell r="AY31">
            <v>0</v>
          </cell>
          <cell r="AZ31">
            <v>64297879.810000002</v>
          </cell>
          <cell r="BA31">
            <v>416224997.10000002</v>
          </cell>
          <cell r="BB31">
            <v>870000000</v>
          </cell>
          <cell r="BC31">
            <v>0</v>
          </cell>
        </row>
        <row r="32">
          <cell r="AQ32" t="str">
            <v>DII</v>
          </cell>
          <cell r="AV32">
            <v>0</v>
          </cell>
          <cell r="AW32">
            <v>0</v>
          </cell>
          <cell r="AX32">
            <v>0</v>
          </cell>
          <cell r="AY32">
            <v>-386367.36000013351</v>
          </cell>
          <cell r="AZ32">
            <v>-27024351.24000001</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Q33">
            <v>0</v>
          </cell>
          <cell r="AV33">
            <v>0</v>
          </cell>
          <cell r="AW33">
            <v>0</v>
          </cell>
          <cell r="AX33">
            <v>0</v>
          </cell>
          <cell r="AY33">
            <v>0</v>
          </cell>
          <cell r="AZ33">
            <v>0</v>
          </cell>
          <cell r="BA33">
            <v>0</v>
          </cell>
          <cell r="BB33">
            <v>0</v>
          </cell>
        </row>
        <row r="34">
          <cell r="AQ34">
            <v>0</v>
          </cell>
          <cell r="AV34">
            <v>0</v>
          </cell>
          <cell r="AW34">
            <v>1657993545.4599998</v>
          </cell>
          <cell r="AX34">
            <v>1250269539</v>
          </cell>
          <cell r="AY34">
            <v>1438906501.2299998</v>
          </cell>
          <cell r="AZ34">
            <v>1808996937.7500002</v>
          </cell>
          <cell r="BA34">
            <v>2192378814.52</v>
          </cell>
          <cell r="BB34">
            <v>2509532705.4503431</v>
          </cell>
          <cell r="BC34">
            <v>1627851466.9646184</v>
          </cell>
          <cell r="BD34">
            <v>1694607103.8909438</v>
          </cell>
          <cell r="BE34">
            <v>1788855401.8361256</v>
          </cell>
          <cell r="BF34">
            <v>1891917841.7847211</v>
          </cell>
          <cell r="BG34">
            <v>2000875063.3584721</v>
          </cell>
          <cell r="BH34">
            <v>2116068318.0917015</v>
          </cell>
          <cell r="BI34">
            <v>2237863379.7146516</v>
          </cell>
          <cell r="BJ34">
            <v>2366645328.9688244</v>
          </cell>
          <cell r="BK34">
            <v>2502824366.2177291</v>
          </cell>
          <cell r="BL34">
            <v>2646831523.8424206</v>
          </cell>
          <cell r="BM34">
            <v>2799118706.6973257</v>
          </cell>
          <cell r="BN34">
            <v>2960167896.6475482</v>
          </cell>
          <cell r="BO34">
            <v>3130487354.3758535</v>
          </cell>
          <cell r="BP34">
            <v>3310620550.22229</v>
          </cell>
          <cell r="BQ34">
            <v>3501130204.6892929</v>
          </cell>
          <cell r="BR34">
            <v>3702620638.2347813</v>
          </cell>
          <cell r="BS34">
            <v>3915721974.7288036</v>
          </cell>
          <cell r="BT34">
            <v>4141108254.2008767</v>
          </cell>
          <cell r="BU34">
            <v>4379492618.5692625</v>
          </cell>
          <cell r="BV34">
            <v>4631629587.2388859</v>
          </cell>
          <cell r="BW34">
            <v>4898316924.6731281</v>
          </cell>
          <cell r="BX34">
            <v>5178339897.9481716</v>
          </cell>
          <cell r="BY34">
            <v>5474559901.4846697</v>
          </cell>
        </row>
        <row r="35">
          <cell r="AQ35">
            <v>0</v>
          </cell>
          <cell r="AY35">
            <v>0</v>
          </cell>
          <cell r="AZ35">
            <v>0</v>
          </cell>
          <cell r="BA35">
            <v>0</v>
          </cell>
        </row>
        <row r="36">
          <cell r="AQ36">
            <v>0</v>
          </cell>
          <cell r="AY36">
            <v>0</v>
          </cell>
          <cell r="AZ36">
            <v>0</v>
          </cell>
          <cell r="BA36">
            <v>0</v>
          </cell>
        </row>
        <row r="37">
          <cell r="AQ37" t="str">
            <v>SP</v>
          </cell>
          <cell r="AY37">
            <v>179705906.25</v>
          </cell>
          <cell r="AZ37">
            <v>216183249.98999998</v>
          </cell>
          <cell r="BA37">
            <v>232388393.69999999</v>
          </cell>
          <cell r="BB37">
            <v>245342491.34289297</v>
          </cell>
          <cell r="BC37">
            <v>258837882.08312431</v>
          </cell>
          <cell r="BD37">
            <v>272894943.59751105</v>
          </cell>
          <cell r="BE37">
            <v>287532609.46209836</v>
          </cell>
          <cell r="BF37">
            <v>302774050.1503976</v>
          </cell>
          <cell r="BG37">
            <v>318641084.04061192</v>
          </cell>
          <cell r="BH37">
            <v>335153841.03002495</v>
          </cell>
          <cell r="BI37">
            <v>352340320.89445549</v>
          </cell>
          <cell r="BJ37">
            <v>370227352.17441827</v>
          </cell>
          <cell r="BK37">
            <v>388846425.1873222</v>
          </cell>
          <cell r="BL37">
            <v>408222472.93628764</v>
          </cell>
          <cell r="BM37">
            <v>428375445.27257681</v>
          </cell>
          <cell r="BN37">
            <v>449330085.49145794</v>
          </cell>
          <cell r="BO37">
            <v>471111654.27431071</v>
          </cell>
          <cell r="BP37">
            <v>493746961.60014975</v>
          </cell>
          <cell r="BQ37">
            <v>517250615.65532833</v>
          </cell>
          <cell r="BR37">
            <v>541646139.37731421</v>
          </cell>
          <cell r="BS37">
            <v>566943491.0844847</v>
          </cell>
          <cell r="BT37">
            <v>593163899.87568569</v>
          </cell>
          <cell r="BU37">
            <v>620323537.30700755</v>
          </cell>
          <cell r="BV37">
            <v>648437687.41547823</v>
          </cell>
          <cell r="BW37">
            <v>677525819.94475722</v>
          </cell>
          <cell r="BX37">
            <v>707605607.44313025</v>
          </cell>
          <cell r="BY37">
            <v>738682932.57558727</v>
          </cell>
        </row>
        <row r="38">
          <cell r="AQ38">
            <v>0</v>
          </cell>
          <cell r="AY38">
            <v>145825798.09</v>
          </cell>
          <cell r="AZ38">
            <v>190151872.35999998</v>
          </cell>
          <cell r="BA38">
            <v>184790403.84</v>
          </cell>
          <cell r="BB38">
            <v>195091232.107281</v>
          </cell>
          <cell r="BC38">
            <v>205822485.35603541</v>
          </cell>
          <cell r="BD38">
            <v>217000367.48985922</v>
          </cell>
          <cell r="BE38">
            <v>228639934.09353372</v>
          </cell>
          <cell r="BF38">
            <v>240759609.84433788</v>
          </cell>
          <cell r="BG38">
            <v>253376744.26156187</v>
          </cell>
          <cell r="BH38">
            <v>266507344.21968457</v>
          </cell>
          <cell r="BI38">
            <v>280173674.5564571</v>
          </cell>
          <cell r="BJ38">
            <v>294397068.76774484</v>
          </cell>
          <cell r="BK38">
            <v>309202567.29717058</v>
          </cell>
          <cell r="BL38">
            <v>324609996.34879816</v>
          </cell>
          <cell r="BM38">
            <v>340635219.62826532</v>
          </cell>
          <cell r="BN38">
            <v>357297912.4879086</v>
          </cell>
          <cell r="BO38">
            <v>374618161.69470924</v>
          </cell>
          <cell r="BP38">
            <v>392617285.98481488</v>
          </cell>
          <cell r="BQ38">
            <v>411306901.48333669</v>
          </cell>
          <cell r="BR38">
            <v>430705713.13954061</v>
          </cell>
          <cell r="BS38">
            <v>450821639.60050374</v>
          </cell>
          <cell r="BT38">
            <v>471671561.80286169</v>
          </cell>
          <cell r="BU38">
            <v>493268339.03073382</v>
          </cell>
          <cell r="BV38">
            <v>515624124.8315919</v>
          </cell>
          <cell r="BW38">
            <v>538754401.13952136</v>
          </cell>
          <cell r="BX38">
            <v>562673220.79632998</v>
          </cell>
          <cell r="BY38">
            <v>587385261.57452536</v>
          </cell>
        </row>
        <row r="39">
          <cell r="AQ39">
            <v>0</v>
          </cell>
          <cell r="AY39">
            <v>28880108.16</v>
          </cell>
          <cell r="AZ39">
            <v>26031377.629999999</v>
          </cell>
          <cell r="BA39">
            <v>47597989.859999999</v>
          </cell>
          <cell r="BB39">
            <v>50251259.235611975</v>
          </cell>
          <cell r="BC39">
            <v>53015396.727088891</v>
          </cell>
          <cell r="BD39">
            <v>55894576.1076518</v>
          </cell>
          <cell r="BE39">
            <v>58892675.368564658</v>
          </cell>
          <cell r="BF39">
            <v>62014440.306059718</v>
          </cell>
          <cell r="BG39">
            <v>65264339.779050037</v>
          </cell>
          <cell r="BH39">
            <v>68646496.81034039</v>
          </cell>
          <cell r="BI39">
            <v>72166646.337998405</v>
          </cell>
          <cell r="BJ39">
            <v>75830283.406673446</v>
          </cell>
          <cell r="BK39">
            <v>79643857.89015162</v>
          </cell>
          <cell r="BL39">
            <v>83612476.587489471</v>
          </cell>
          <cell r="BM39">
            <v>87740225.644311458</v>
          </cell>
          <cell r="BN39">
            <v>92032173.003549367</v>
          </cell>
          <cell r="BO39">
            <v>96493492.579601496</v>
          </cell>
          <cell r="BP39">
            <v>101129675.61533487</v>
          </cell>
          <cell r="BQ39">
            <v>105943714.17199165</v>
          </cell>
          <cell r="BR39">
            <v>110940426.23777358</v>
          </cell>
          <cell r="BS39">
            <v>116121851.48398094</v>
          </cell>
          <cell r="BT39">
            <v>121492338.07282405</v>
          </cell>
          <cell r="BU39">
            <v>127055198.27627376</v>
          </cell>
          <cell r="BV39">
            <v>132813562.58388636</v>
          </cell>
          <cell r="BW39">
            <v>138771418.8052358</v>
          </cell>
          <cell r="BX39">
            <v>144932386.64680025</v>
          </cell>
          <cell r="BY39">
            <v>151297671.00106192</v>
          </cell>
        </row>
        <row r="40">
          <cell r="AQ40">
            <v>0</v>
          </cell>
          <cell r="AY40">
            <v>5000000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Q41" t="str">
            <v>OO</v>
          </cell>
          <cell r="AY41">
            <v>24464388.760000005</v>
          </cell>
          <cell r="AZ41">
            <v>38872773.770000003</v>
          </cell>
          <cell r="BA41">
            <v>24287562.579999998</v>
          </cell>
          <cell r="BB41">
            <v>25698783.215855323</v>
          </cell>
          <cell r="BC41">
            <v>27173020.643120989</v>
          </cell>
          <cell r="BD41">
            <v>28712820.848810505</v>
          </cell>
          <cell r="BE41">
            <v>30320598.487294957</v>
          </cell>
          <cell r="BF41">
            <v>31999235.697877668</v>
          </cell>
          <cell r="BG41">
            <v>33751495.215001434</v>
          </cell>
          <cell r="BH41">
            <v>35579983.185380302</v>
          </cell>
          <cell r="BI41">
            <v>37488164.272836059</v>
          </cell>
          <cell r="BJ41">
            <v>39479407.032688141</v>
          </cell>
          <cell r="BK41">
            <v>41557606.069764555</v>
          </cell>
          <cell r="BL41">
            <v>43725986.049632668</v>
          </cell>
          <cell r="BM41">
            <v>45987263.011231281</v>
          </cell>
          <cell r="BN41">
            <v>48344690.418374248</v>
          </cell>
          <cell r="BO41">
            <v>50801603.941777572</v>
          </cell>
          <cell r="BP41">
            <v>53361533.749258891</v>
          </cell>
          <cell r="BQ41">
            <v>56026717.056079477</v>
          </cell>
          <cell r="BR41">
            <v>58800375.883171782</v>
          </cell>
          <cell r="BS41">
            <v>61684282.181493692</v>
          </cell>
          <cell r="BT41">
            <v>64681449.637247413</v>
          </cell>
          <cell r="BU41">
            <v>67794362.980355546</v>
          </cell>
          <cell r="BV41">
            <v>71025428.686038777</v>
          </cell>
          <cell r="BW41">
            <v>74377530.917005599</v>
          </cell>
          <cell r="BX41">
            <v>77853378.496860236</v>
          </cell>
          <cell r="BY41">
            <v>81454400.926316157</v>
          </cell>
        </row>
        <row r="42">
          <cell r="AQ42">
            <v>0</v>
          </cell>
          <cell r="AY42">
            <v>6566543.2100000028</v>
          </cell>
          <cell r="AZ42">
            <v>14270012.030000001</v>
          </cell>
          <cell r="BA42">
            <v>7950212.9499999993</v>
          </cell>
          <cell r="BB42">
            <v>8412157.3932733275</v>
          </cell>
          <cell r="BC42">
            <v>8894729.5512252171</v>
          </cell>
          <cell r="BD42">
            <v>9398762.8190907259</v>
          </cell>
          <cell r="BE42">
            <v>9925047.6020983532</v>
          </cell>
          <cell r="BF42">
            <v>10474527.330497125</v>
          </cell>
          <cell r="BG42">
            <v>11048106.348931428</v>
          </cell>
          <cell r="BH42">
            <v>11646637.745120022</v>
          </cell>
          <cell r="BI42">
            <v>12271255.631022178</v>
          </cell>
          <cell r="BJ42">
            <v>12923062.658747796</v>
          </cell>
          <cell r="BK42">
            <v>13603333.675768165</v>
          </cell>
          <cell r="BL42">
            <v>14313124.233782578</v>
          </cell>
          <cell r="BM42">
            <v>15053323.392278701</v>
          </cell>
          <cell r="BN42">
            <v>15824996.129681606</v>
          </cell>
          <cell r="BO42">
            <v>16629234.333760429</v>
          </cell>
          <cell r="BP42">
            <v>17467193.558342651</v>
          </cell>
          <cell r="BQ42">
            <v>18339606.126306843</v>
          </cell>
          <cell r="BR42">
            <v>19247526.723665982</v>
          </cell>
          <cell r="BS42">
            <v>20191535.375171654</v>
          </cell>
          <cell r="BT42">
            <v>21172618.571213461</v>
          </cell>
          <cell r="BU42">
            <v>22191589.655326504</v>
          </cell>
          <cell r="BV42">
            <v>23249236.355402403</v>
          </cell>
          <cell r="BW42">
            <v>24346502.764025126</v>
          </cell>
          <cell r="BX42">
            <v>25484275.578837834</v>
          </cell>
          <cell r="BY42">
            <v>26663022.728025869</v>
          </cell>
        </row>
        <row r="43">
          <cell r="AQ43">
            <v>0</v>
          </cell>
          <cell r="AY43">
            <v>1882721.2700000003</v>
          </cell>
          <cell r="AZ43">
            <v>2831464.6700000004</v>
          </cell>
          <cell r="BA43">
            <v>1894458.45</v>
          </cell>
          <cell r="BB43">
            <v>2004535.3195748839</v>
          </cell>
          <cell r="BC43">
            <v>2119527.5730046104</v>
          </cell>
          <cell r="BD43">
            <v>2239633.8002710044</v>
          </cell>
          <cell r="BE43">
            <v>2365042.3472552984</v>
          </cell>
          <cell r="BF43">
            <v>2495978.0242133299</v>
          </cell>
          <cell r="BG43">
            <v>2632656.3276813608</v>
          </cell>
          <cell r="BH43">
            <v>2775280.540168623</v>
          </cell>
          <cell r="BI43">
            <v>2924120.9095286001</v>
          </cell>
          <cell r="BJ43">
            <v>3079440.1870385418</v>
          </cell>
          <cell r="BK43">
            <v>3241542.156456145</v>
          </cell>
          <cell r="BL43">
            <v>3410678.3454887443</v>
          </cell>
          <cell r="BM43">
            <v>3587060.6083683656</v>
          </cell>
          <cell r="BN43">
            <v>3770942.7190994453</v>
          </cell>
          <cell r="BO43">
            <v>3962584.8639214844</v>
          </cell>
          <cell r="BP43">
            <v>4162262.4000766939</v>
          </cell>
          <cell r="BQ43">
            <v>4370149.8329870244</v>
          </cell>
          <cell r="BR43">
            <v>4586498.4840751775</v>
          </cell>
          <cell r="BS43">
            <v>4811446.5676001636</v>
          </cell>
          <cell r="BT43">
            <v>5045229.1546306666</v>
          </cell>
          <cell r="BU43">
            <v>5288040.0570233651</v>
          </cell>
          <cell r="BV43">
            <v>5540066.9826761428</v>
          </cell>
          <cell r="BW43">
            <v>5801534.8996728156</v>
          </cell>
          <cell r="BX43">
            <v>6072655.0994408261</v>
          </cell>
          <cell r="BY43">
            <v>6353539.0847173063</v>
          </cell>
        </row>
        <row r="44">
          <cell r="AQ44">
            <v>0</v>
          </cell>
          <cell r="AY44">
            <v>12677207.640000002</v>
          </cell>
          <cell r="AZ44">
            <v>17676037.82</v>
          </cell>
          <cell r="BA44">
            <v>10318818.23</v>
          </cell>
          <cell r="BB44">
            <v>10918389.684560351</v>
          </cell>
          <cell r="BC44">
            <v>11544734.464515509</v>
          </cell>
          <cell r="BD44">
            <v>12198934.258368464</v>
          </cell>
          <cell r="BE44">
            <v>12882014.956611987</v>
          </cell>
          <cell r="BF44">
            <v>13595201.065471711</v>
          </cell>
          <cell r="BG44">
            <v>14339666.360802623</v>
          </cell>
          <cell r="BH44">
            <v>15116518.09056896</v>
          </cell>
          <cell r="BI44">
            <v>15927228.252468612</v>
          </cell>
          <cell r="BJ44">
            <v>16773228.011523776</v>
          </cell>
          <cell r="BK44">
            <v>17656172.030245993</v>
          </cell>
          <cell r="BL44">
            <v>18577430.340631377</v>
          </cell>
          <cell r="BM44">
            <v>19538156.879474647</v>
          </cell>
          <cell r="BN44">
            <v>20539733.914000131</v>
          </cell>
          <cell r="BO44">
            <v>21583578.637871463</v>
          </cell>
          <cell r="BP44">
            <v>22671190.878826052</v>
          </cell>
          <cell r="BQ44">
            <v>23803521.140544388</v>
          </cell>
          <cell r="BR44">
            <v>24981938.331422523</v>
          </cell>
          <cell r="BS44">
            <v>26207195.282864865</v>
          </cell>
          <cell r="BT44">
            <v>27480572.390136294</v>
          </cell>
          <cell r="BU44">
            <v>28803125.316041071</v>
          </cell>
          <cell r="BV44">
            <v>30175876.476076666</v>
          </cell>
          <cell r="BW44">
            <v>31600051.236132972</v>
          </cell>
          <cell r="BX44">
            <v>33076800.467496365</v>
          </cell>
          <cell r="BY44">
            <v>34606731.508098491</v>
          </cell>
        </row>
        <row r="45">
          <cell r="AQ45">
            <v>0</v>
          </cell>
          <cell r="AY45">
            <v>3337916.6399999997</v>
          </cell>
          <cell r="AZ45">
            <v>4095259.2499999995</v>
          </cell>
          <cell r="BA45">
            <v>4124072.9499999997</v>
          </cell>
          <cell r="BB45">
            <v>4363700.8184467619</v>
          </cell>
          <cell r="BC45">
            <v>4614029.0543756522</v>
          </cell>
          <cell r="BD45">
            <v>4875489.9710803116</v>
          </cell>
          <cell r="BE45">
            <v>5148493.581329315</v>
          </cell>
          <cell r="BF45">
            <v>5433529.2776955012</v>
          </cell>
          <cell r="BG45">
            <v>5731066.17758602</v>
          </cell>
          <cell r="BH45">
            <v>6041546.809522693</v>
          </cell>
          <cell r="BI45">
            <v>6365559.4798166715</v>
          </cell>
          <cell r="BJ45">
            <v>6703676.1753780311</v>
          </cell>
          <cell r="BK45">
            <v>7056558.2072942574</v>
          </cell>
          <cell r="BL45">
            <v>7424753.1297299694</v>
          </cell>
          <cell r="BM45">
            <v>7808722.1311095646</v>
          </cell>
          <cell r="BN45">
            <v>8209017.6555930655</v>
          </cell>
          <cell r="BO45">
            <v>8626206.1062241979</v>
          </cell>
          <cell r="BP45">
            <v>9060886.9120134972</v>
          </cell>
          <cell r="BQ45">
            <v>9513439.9562412202</v>
          </cell>
          <cell r="BR45">
            <v>9984412.3440080993</v>
          </cell>
          <cell r="BS45">
            <v>10474104.955857009</v>
          </cell>
          <cell r="BT45">
            <v>10983029.521266991</v>
          </cell>
          <cell r="BU45">
            <v>11511607.951964596</v>
          </cell>
          <cell r="BV45">
            <v>12060248.871883575</v>
          </cell>
          <cell r="BW45">
            <v>12629442.017174685</v>
          </cell>
          <cell r="BX45">
            <v>13219647.351085201</v>
          </cell>
          <cell r="BY45">
            <v>13831107.605474485</v>
          </cell>
        </row>
        <row r="46">
          <cell r="AQ46" t="str">
            <v>OO</v>
          </cell>
          <cell r="AY46">
            <v>97937444.890000015</v>
          </cell>
          <cell r="AZ46">
            <v>126861193.56000002</v>
          </cell>
          <cell r="BA46">
            <v>151371303.38</v>
          </cell>
          <cell r="BB46">
            <v>160166681.93239868</v>
          </cell>
          <cell r="BC46">
            <v>169354810.22323608</v>
          </cell>
          <cell r="BD46">
            <v>178951556.01904306</v>
          </cell>
          <cell r="BE46">
            <v>188971968.56068766</v>
          </cell>
          <cell r="BF46">
            <v>199434010.67096978</v>
          </cell>
          <cell r="BG46">
            <v>210354900.98647025</v>
          </cell>
          <cell r="BH46">
            <v>221750882.21674898</v>
          </cell>
          <cell r="BI46">
            <v>233643547.74635211</v>
          </cell>
          <cell r="BJ46">
            <v>246053891.96726644</v>
          </cell>
          <cell r="BK46">
            <v>259006187.85488936</v>
          </cell>
          <cell r="BL46">
            <v>272520533.01384002</v>
          </cell>
          <cell r="BM46">
            <v>286613855.05275941</v>
          </cell>
          <cell r="BN46">
            <v>301306431.06023473</v>
          </cell>
          <cell r="BO46">
            <v>316619050.47622186</v>
          </cell>
          <cell r="BP46">
            <v>332573714.93641162</v>
          </cell>
          <cell r="BQ46">
            <v>349184367.79921734</v>
          </cell>
          <cell r="BR46">
            <v>366471090.18667251</v>
          </cell>
          <cell r="BS46">
            <v>384444925.7152428</v>
          </cell>
          <cell r="BT46">
            <v>403124657.06873626</v>
          </cell>
          <cell r="BU46">
            <v>422525770.23121113</v>
          </cell>
          <cell r="BV46">
            <v>442663263.46729416</v>
          </cell>
          <cell r="BW46">
            <v>463555112.21058011</v>
          </cell>
          <cell r="BX46">
            <v>485218199.1004138</v>
          </cell>
          <cell r="BY46">
            <v>507661433.4452312</v>
          </cell>
        </row>
        <row r="47">
          <cell r="AQ47">
            <v>0</v>
          </cell>
          <cell r="AY47">
            <v>26664053.460000001</v>
          </cell>
          <cell r="AZ47">
            <v>47360797.630000003</v>
          </cell>
          <cell r="BA47">
            <v>29308531.23</v>
          </cell>
          <cell r="BB47">
            <v>31011493.556587912</v>
          </cell>
          <cell r="BC47">
            <v>32790500.138048284</v>
          </cell>
          <cell r="BD47">
            <v>34648623.293377757</v>
          </cell>
          <cell r="BE47">
            <v>36588776.858528845</v>
          </cell>
          <cell r="BF47">
            <v>38614438.79756248</v>
          </cell>
          <cell r="BG47">
            <v>40728942.985108107</v>
          </cell>
          <cell r="BH47">
            <v>42935434.336679883</v>
          </cell>
          <cell r="BI47">
            <v>45238093.766171001</v>
          </cell>
          <cell r="BJ47">
            <v>47640986.210458271</v>
          </cell>
          <cell r="BK47">
            <v>50148811.406160153</v>
          </cell>
          <cell r="BL47">
            <v>52765460.654067978</v>
          </cell>
          <cell r="BM47">
            <v>55494211.47994408</v>
          </cell>
          <cell r="BN47">
            <v>58338989.936288774</v>
          </cell>
          <cell r="BO47">
            <v>61303821.27714026</v>
          </cell>
          <cell r="BP47">
            <v>64392965.462030888</v>
          </cell>
          <cell r="BQ47">
            <v>67609122.20581007</v>
          </cell>
          <cell r="BR47">
            <v>70956179.617908776</v>
          </cell>
          <cell r="BS47">
            <v>74436275.964767531</v>
          </cell>
          <cell r="BT47">
            <v>78053047.952041104</v>
          </cell>
          <cell r="BU47">
            <v>81809493.977954671</v>
          </cell>
          <cell r="BV47">
            <v>85708518.00843437</v>
          </cell>
          <cell r="BW47">
            <v>89753600.449244842</v>
          </cell>
          <cell r="BX47">
            <v>93948010.119187489</v>
          </cell>
          <cell r="BY47">
            <v>98293472.039707616</v>
          </cell>
        </row>
        <row r="48">
          <cell r="AQ48">
            <v>0</v>
          </cell>
          <cell r="AY48">
            <v>70279749.310000002</v>
          </cell>
          <cell r="AZ48">
            <v>78727091.200000003</v>
          </cell>
          <cell r="BA48">
            <v>113457358.25999999</v>
          </cell>
          <cell r="BB48">
            <v>120049759.81280096</v>
          </cell>
          <cell r="BC48">
            <v>126936539.14253563</v>
          </cell>
          <cell r="BD48">
            <v>134129589.61889747</v>
          </cell>
          <cell r="BE48">
            <v>141640191.10190338</v>
          </cell>
          <cell r="BF48">
            <v>149481807.2691215</v>
          </cell>
          <cell r="BG48">
            <v>157667344.00809902</v>
          </cell>
          <cell r="BH48">
            <v>166208975.71964046</v>
          </cell>
          <cell r="BI48">
            <v>175122887.2968649</v>
          </cell>
          <cell r="BJ48">
            <v>184424814.66989851</v>
          </cell>
          <cell r="BK48">
            <v>194132951.16603786</v>
          </cell>
          <cell r="BL48">
            <v>204262360.54622391</v>
          </cell>
          <cell r="BM48">
            <v>214825730.56378365</v>
          </cell>
          <cell r="BN48">
            <v>225838259.50830659</v>
          </cell>
          <cell r="BO48">
            <v>237315529.69218892</v>
          </cell>
          <cell r="BP48">
            <v>249274032.00509828</v>
          </cell>
          <cell r="BQ48">
            <v>261724217.41479099</v>
          </cell>
          <cell r="BR48">
            <v>274681137.32801282</v>
          </cell>
          <cell r="BS48">
            <v>288153069.26845455</v>
          </cell>
          <cell r="BT48">
            <v>302154091.42424238</v>
          </cell>
          <cell r="BU48">
            <v>316695811.0075894</v>
          </cell>
          <cell r="BV48">
            <v>331789469.67028195</v>
          </cell>
          <cell r="BW48">
            <v>347448540.54205924</v>
          </cell>
          <cell r="BX48">
            <v>363685677.67040426</v>
          </cell>
          <cell r="BY48">
            <v>380507558.85075432</v>
          </cell>
        </row>
        <row r="49">
          <cell r="AQ49">
            <v>0</v>
          </cell>
          <cell r="AY49">
            <v>993642.11999999988</v>
          </cell>
          <cell r="AZ49">
            <v>773304.73</v>
          </cell>
          <cell r="BA49">
            <v>8605413.8900000006</v>
          </cell>
          <cell r="BB49">
            <v>9105428.5630098134</v>
          </cell>
          <cell r="BC49">
            <v>9627770.9426521696</v>
          </cell>
          <cell r="BD49">
            <v>10173343.106767843</v>
          </cell>
          <cell r="BE49">
            <v>10743000.60025542</v>
          </cell>
          <cell r="BF49">
            <v>11337764.604285805</v>
          </cell>
          <cell r="BG49">
            <v>11958613.993263129</v>
          </cell>
          <cell r="BH49">
            <v>12606472.16042863</v>
          </cell>
          <cell r="BI49">
            <v>13282566.683316201</v>
          </cell>
          <cell r="BJ49">
            <v>13988091.08690965</v>
          </cell>
          <cell r="BK49">
            <v>14724425.28269135</v>
          </cell>
          <cell r="BL49">
            <v>15492711.813548122</v>
          </cell>
          <cell r="BM49">
            <v>16293913.009031678</v>
          </cell>
          <cell r="BN49">
            <v>17129181.615639415</v>
          </cell>
          <cell r="BO49">
            <v>17999699.5068927</v>
          </cell>
          <cell r="BP49">
            <v>18906717.469282437</v>
          </cell>
          <cell r="BQ49">
            <v>19851028.178616282</v>
          </cell>
          <cell r="BR49">
            <v>20833773.240750931</v>
          </cell>
          <cell r="BS49">
            <v>21855580.482020747</v>
          </cell>
          <cell r="BT49">
            <v>22917517.6924528</v>
          </cell>
          <cell r="BU49">
            <v>24020465.245667052</v>
          </cell>
          <cell r="BV49">
            <v>25165275.788577829</v>
          </cell>
          <cell r="BW49">
            <v>26352971.219275996</v>
          </cell>
          <cell r="BX49">
            <v>27584511.310822058</v>
          </cell>
          <cell r="BY49">
            <v>28860402.554769255</v>
          </cell>
        </row>
        <row r="50">
          <cell r="AQ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Q51" t="str">
            <v>TNE</v>
          </cell>
          <cell r="AY51">
            <v>169660700.27000001</v>
          </cell>
          <cell r="AZ51">
            <v>160381132.71000001</v>
          </cell>
          <cell r="BA51">
            <v>300901052.56</v>
          </cell>
          <cell r="BB51">
            <v>191823801.28641874</v>
          </cell>
          <cell r="BC51">
            <v>201386073.83619103</v>
          </cell>
          <cell r="BD51">
            <v>211356768.32603019</v>
          </cell>
          <cell r="BE51">
            <v>221751179.20161477</v>
          </cell>
          <cell r="BF51">
            <v>232586846.10991007</v>
          </cell>
          <cell r="BG51">
            <v>243880968.62038901</v>
          </cell>
          <cell r="BH51">
            <v>255650249.28508133</v>
          </cell>
          <cell r="BI51">
            <v>267915384.95631921</v>
          </cell>
          <cell r="BJ51">
            <v>280696858.06554097</v>
          </cell>
          <cell r="BK51">
            <v>294017692.89012271</v>
          </cell>
          <cell r="BL51">
            <v>307898181.35246527</v>
          </cell>
          <cell r="BM51">
            <v>322356604.37462676</v>
          </cell>
          <cell r="BN51">
            <v>337413861.48433727</v>
          </cell>
          <cell r="BO51">
            <v>353091469.64465725</v>
          </cell>
          <cell r="BP51">
            <v>369412069.14873087</v>
          </cell>
          <cell r="BQ51">
            <v>386392863.82116145</v>
          </cell>
          <cell r="BR51">
            <v>404055692.61026675</v>
          </cell>
          <cell r="BS51">
            <v>422416285.80959177</v>
          </cell>
          <cell r="BT51">
            <v>441496166.35241508</v>
          </cell>
          <cell r="BU51">
            <v>461314840.62873471</v>
          </cell>
          <cell r="BV51">
            <v>481891801.70210397</v>
          </cell>
          <cell r="BW51">
            <v>503248997.86147654</v>
          </cell>
          <cell r="BX51">
            <v>525407961.64079612</v>
          </cell>
          <cell r="BY51">
            <v>548384947.47658157</v>
          </cell>
        </row>
        <row r="52">
          <cell r="AQ52">
            <v>0</v>
          </cell>
          <cell r="AY52">
            <v>39717992.160000004</v>
          </cell>
          <cell r="AZ52">
            <v>45978821.309999995</v>
          </cell>
          <cell r="BA52">
            <v>193261324.75999999</v>
          </cell>
          <cell r="BB52">
            <v>79373215.389073879</v>
          </cell>
          <cell r="BC52">
            <v>83926542.442192778</v>
          </cell>
          <cell r="BD52">
            <v>88682366.574244648</v>
          </cell>
          <cell r="BE52">
            <v>93648145.682355449</v>
          </cell>
          <cell r="BF52">
            <v>98832781.53676787</v>
          </cell>
          <cell r="BG52">
            <v>104244807.11408819</v>
          </cell>
          <cell r="BH52">
            <v>109892271.75434671</v>
          </cell>
          <cell r="BI52">
            <v>115785876.41196094</v>
          </cell>
          <cell r="BJ52">
            <v>121936025.20080169</v>
          </cell>
          <cell r="BK52">
            <v>128354746.9903011</v>
          </cell>
          <cell r="BL52">
            <v>135052001.47670183</v>
          </cell>
          <cell r="BM52">
            <v>142036177.41296098</v>
          </cell>
          <cell r="BN52">
            <v>149317323.44153324</v>
          </cell>
          <cell r="BO52">
            <v>156905742.10896274</v>
          </cell>
          <cell r="BP52">
            <v>164812336.68519014</v>
          </cell>
          <cell r="BQ52">
            <v>173044017.02922752</v>
          </cell>
          <cell r="BR52">
            <v>181610734.669103</v>
          </cell>
          <cell r="BS52">
            <v>190517962.44934219</v>
          </cell>
          <cell r="BT52">
            <v>199775008.43570194</v>
          </cell>
          <cell r="BU52">
            <v>209389546.96052989</v>
          </cell>
          <cell r="BV52">
            <v>219369010.65884301</v>
          </cell>
          <cell r="BW52">
            <v>229722307.55036932</v>
          </cell>
          <cell r="BX52">
            <v>240457804.10279667</v>
          </cell>
          <cell r="BY52">
            <v>251579915.46944484</v>
          </cell>
        </row>
        <row r="53">
          <cell r="AQ53">
            <v>0</v>
          </cell>
          <cell r="AY53">
            <v>76731444.179999992</v>
          </cell>
          <cell r="AZ53">
            <v>61178961.350000001</v>
          </cell>
          <cell r="BA53">
            <v>41814562.090000004</v>
          </cell>
          <cell r="BB53">
            <v>43443396.42797868</v>
          </cell>
          <cell r="BC53">
            <v>45135679.98479332</v>
          </cell>
          <cell r="BD53">
            <v>46893884.345968015</v>
          </cell>
          <cell r="BE53">
            <v>48720577.374571569</v>
          </cell>
          <cell r="BF53">
            <v>50618426.961589664</v>
          </cell>
          <cell r="BG53">
            <v>52590204.922388174</v>
          </cell>
          <cell r="BH53">
            <v>54638791.044958301</v>
          </cell>
          <cell r="BI53">
            <v>56767177.295856133</v>
          </cell>
          <cell r="BJ53">
            <v>58978472.189979322</v>
          </cell>
          <cell r="BK53">
            <v>61275905.330562972</v>
          </cell>
          <cell r="BL53">
            <v>63662832.126025476</v>
          </cell>
          <cell r="BM53">
            <v>66142738.690553181</v>
          </cell>
          <cell r="BN53">
            <v>68719246.935581267</v>
          </cell>
          <cell r="BO53">
            <v>71396119.859606922</v>
          </cell>
          <cell r="BP53">
            <v>74177267.044060647</v>
          </cell>
          <cell r="BQ53">
            <v>77066750.36326237</v>
          </cell>
          <cell r="BR53">
            <v>80068789.91680184</v>
          </cell>
          <cell r="BS53">
            <v>83187770.193007514</v>
          </cell>
          <cell r="BT53">
            <v>86428246.472505718</v>
          </cell>
          <cell r="BU53">
            <v>89794951.481222495</v>
          </cell>
          <cell r="BV53">
            <v>93292802.302544922</v>
          </cell>
          <cell r="BW53">
            <v>96926907.558737054</v>
          </cell>
          <cell r="BX53">
            <v>100702574.87209898</v>
          </cell>
          <cell r="BY53">
            <v>104625318.61676612</v>
          </cell>
        </row>
        <row r="54">
          <cell r="AQ54">
            <v>0</v>
          </cell>
          <cell r="AY54">
            <v>36626419.649999999</v>
          </cell>
          <cell r="AZ54">
            <v>32124078.219999999</v>
          </cell>
          <cell r="BA54">
            <v>32264072.300000001</v>
          </cell>
          <cell r="BB54">
            <v>34138765.3440843</v>
          </cell>
          <cell r="BC54">
            <v>36097171.12416178</v>
          </cell>
          <cell r="BD54">
            <v>38142671.779086761</v>
          </cell>
          <cell r="BE54">
            <v>40278474.982867345</v>
          </cell>
          <cell r="BF54">
            <v>42508409.425622404</v>
          </cell>
          <cell r="BG54">
            <v>44836145.177722901</v>
          </cell>
          <cell r="BH54">
            <v>47265144.295343868</v>
          </cell>
          <cell r="BI54">
            <v>49800009.305547185</v>
          </cell>
          <cell r="BJ54">
            <v>52445215.062983841</v>
          </cell>
          <cell r="BK54">
            <v>55205935.236742169</v>
          </cell>
          <cell r="BL54">
            <v>58086453.535517342</v>
          </cell>
          <cell r="BM54">
            <v>61090377.998461202</v>
          </cell>
          <cell r="BN54">
            <v>64222030.590421803</v>
          </cell>
          <cell r="BO54">
            <v>67485842.481500939</v>
          </cell>
          <cell r="BP54">
            <v>70886503.215547413</v>
          </cell>
          <cell r="BQ54">
            <v>74426984.752991691</v>
          </cell>
          <cell r="BR54">
            <v>78111567.289344311</v>
          </cell>
          <cell r="BS54">
            <v>81942604.718851715</v>
          </cell>
          <cell r="BT54">
            <v>85924100.481101453</v>
          </cell>
          <cell r="BU54">
            <v>90059355.339832336</v>
          </cell>
          <cell r="BV54">
            <v>94351566.103709444</v>
          </cell>
          <cell r="BW54">
            <v>98804564.150782496</v>
          </cell>
          <cell r="BX54">
            <v>103421947.93521203</v>
          </cell>
          <cell r="BY54">
            <v>108205616.43365416</v>
          </cell>
        </row>
        <row r="55">
          <cell r="AQ55">
            <v>0</v>
          </cell>
          <cell r="AY55">
            <v>16584844.280000001</v>
          </cell>
          <cell r="AZ55">
            <v>21099271.830000002</v>
          </cell>
          <cell r="BA55">
            <v>33561093.409999996</v>
          </cell>
          <cell r="BB55">
            <v>34868424.125281863</v>
          </cell>
          <cell r="BC55">
            <v>36226680.28504315</v>
          </cell>
          <cell r="BD55">
            <v>37637845.626730777</v>
          </cell>
          <cell r="BE55">
            <v>39103981.161820382</v>
          </cell>
          <cell r="BF55">
            <v>40627228.185930118</v>
          </cell>
          <cell r="BG55">
            <v>42209811.40618974</v>
          </cell>
          <cell r="BH55">
            <v>43854042.190432444</v>
          </cell>
          <cell r="BI55">
            <v>45562321.942954943</v>
          </cell>
          <cell r="BJ55">
            <v>47337145.611776106</v>
          </cell>
          <cell r="BK55">
            <v>49181105.332516484</v>
          </cell>
          <cell r="BL55">
            <v>51096894.214220613</v>
          </cell>
          <cell r="BM55">
            <v>53087310.272651382</v>
          </cell>
          <cell r="BN55">
            <v>55155260.516800947</v>
          </cell>
          <cell r="BO55">
            <v>57303765.194586627</v>
          </cell>
          <cell r="BP55">
            <v>59535962.203932613</v>
          </cell>
          <cell r="BQ55">
            <v>61855111.675679862</v>
          </cell>
          <cell r="BR55">
            <v>64264600.73501759</v>
          </cell>
          <cell r="BS55">
            <v>66767948.448390387</v>
          </cell>
          <cell r="BT55">
            <v>69368810.963105977</v>
          </cell>
          <cell r="BU55">
            <v>72070986.847149983</v>
          </cell>
          <cell r="BV55">
            <v>74878422.637006596</v>
          </cell>
          <cell r="BW55">
            <v>77795218.601587653</v>
          </cell>
          <cell r="BX55">
            <v>80825634.730688468</v>
          </cell>
          <cell r="BY55">
            <v>83974096.956716463</v>
          </cell>
        </row>
        <row r="56">
          <cell r="AQ56">
            <v>0</v>
          </cell>
          <cell r="AY56">
            <v>22999420.379999999</v>
          </cell>
          <cell r="AZ56">
            <v>47273097.82</v>
          </cell>
          <cell r="BA56">
            <v>85021314.579999998</v>
          </cell>
          <cell r="BB56">
            <v>33962258.926592819</v>
          </cell>
          <cell r="BC56">
            <v>34833223.055481277</v>
          </cell>
          <cell r="BD56">
            <v>37101556.987899363</v>
          </cell>
          <cell r="BE56">
            <v>39884285.982975304</v>
          </cell>
          <cell r="BF56">
            <v>43144706.891396299</v>
          </cell>
          <cell r="BG56">
            <v>46644968.070332304</v>
          </cell>
          <cell r="BH56">
            <v>50401259.211756587</v>
          </cell>
          <cell r="BI56">
            <v>54431924.318786755</v>
          </cell>
          <cell r="BJ56">
            <v>58756240.559470534</v>
          </cell>
          <cell r="BK56">
            <v>63395402.943141758</v>
          </cell>
          <cell r="BL56">
            <v>68370809.486724645</v>
          </cell>
          <cell r="BM56">
            <v>73704251.162056684</v>
          </cell>
          <cell r="BN56">
            <v>79419586.988237143</v>
          </cell>
          <cell r="BO56">
            <v>85542143.87748155</v>
          </cell>
          <cell r="BP56">
            <v>92098991.653924435</v>
          </cell>
          <cell r="BQ56">
            <v>99116421.110772893</v>
          </cell>
          <cell r="BR56">
            <v>106623860.93346292</v>
          </cell>
          <cell r="BS56">
            <v>114649636.70677686</v>
          </cell>
          <cell r="BT56">
            <v>123225837.30127293</v>
          </cell>
          <cell r="BU56">
            <v>132385214.29479128</v>
          </cell>
          <cell r="BV56">
            <v>142162033.65902078</v>
          </cell>
          <cell r="BW56">
            <v>152593272.30461407</v>
          </cell>
          <cell r="BX56">
            <v>163717445.03072235</v>
          </cell>
          <cell r="BY56">
            <v>175572265.84418499</v>
          </cell>
        </row>
        <row r="57">
          <cell r="AQ57" t="str">
            <v>OO</v>
          </cell>
          <cell r="AY57">
            <v>15070556.93</v>
          </cell>
          <cell r="AZ57">
            <v>29009024.18</v>
          </cell>
          <cell r="BA57">
            <v>29065714.789999999</v>
          </cell>
          <cell r="BB57">
            <v>15818291.564517036</v>
          </cell>
          <cell r="BC57">
            <v>16223952.582612788</v>
          </cell>
          <cell r="BD57">
            <v>17280453.788443401</v>
          </cell>
          <cell r="BE57">
            <v>18576540.090720546</v>
          </cell>
          <cell r="BF57">
            <v>20095116.59836467</v>
          </cell>
          <cell r="BG57">
            <v>21725401.321181383</v>
          </cell>
          <cell r="BH57">
            <v>23474934.784332059</v>
          </cell>
          <cell r="BI57">
            <v>25352260.906829908</v>
          </cell>
          <cell r="BJ57">
            <v>27366358.239406094</v>
          </cell>
          <cell r="BK57">
            <v>29527098.588234629</v>
          </cell>
          <cell r="BL57">
            <v>31844448.312483251</v>
          </cell>
          <cell r="BM57">
            <v>34328556.794345416</v>
          </cell>
          <cell r="BN57">
            <v>36990536.631524712</v>
          </cell>
          <cell r="BO57">
            <v>39842184.108912535</v>
          </cell>
          <cell r="BP57">
            <v>42896107.291587412</v>
          </cell>
          <cell r="BQ57">
            <v>46164551.402498491</v>
          </cell>
          <cell r="BR57">
            <v>49661223.172037072</v>
          </cell>
          <cell r="BS57">
            <v>53399315.549464621</v>
          </cell>
          <cell r="BT57">
            <v>57393774.275332808</v>
          </cell>
          <cell r="BU57">
            <v>61659853.753319345</v>
          </cell>
          <cell r="BV57">
            <v>66213513.732511826</v>
          </cell>
          <cell r="BW57">
            <v>71071976.611312047</v>
          </cell>
          <cell r="BX57">
            <v>76253181.076420411</v>
          </cell>
          <cell r="BY57">
            <v>81774692.836806417</v>
          </cell>
        </row>
        <row r="58">
          <cell r="AQ58" t="str">
            <v>OPS</v>
          </cell>
          <cell r="AY58">
            <v>0</v>
          </cell>
          <cell r="AZ58">
            <v>2004755.07</v>
          </cell>
          <cell r="BA58">
            <v>0</v>
          </cell>
          <cell r="BB58">
            <v>368247.38334941666</v>
          </cell>
          <cell r="BC58">
            <v>377691.10916717263</v>
          </cell>
          <cell r="BD58">
            <v>402286.29398633074</v>
          </cell>
          <cell r="BE58">
            <v>432458.98282961868</v>
          </cell>
          <cell r="BF58">
            <v>467811.20927423966</v>
          </cell>
          <cell r="BG58">
            <v>505763.98570671235</v>
          </cell>
          <cell r="BH58">
            <v>546492.8543876172</v>
          </cell>
          <cell r="BI58">
            <v>590196.71643135918</v>
          </cell>
          <cell r="BJ58">
            <v>637084.59111157688</v>
          </cell>
          <cell r="BK58">
            <v>687386.29255059117</v>
          </cell>
          <cell r="BL58">
            <v>741333.83604980609</v>
          </cell>
          <cell r="BM58">
            <v>799163.49765838333</v>
          </cell>
          <cell r="BN58">
            <v>861133.97693372285</v>
          </cell>
          <cell r="BO58">
            <v>927519.88956531195</v>
          </cell>
          <cell r="BP58">
            <v>998614.74935995636</v>
          </cell>
          <cell r="BQ58">
            <v>1074703.6232157571</v>
          </cell>
          <cell r="BR58">
            <v>1156105.6016982337</v>
          </cell>
          <cell r="BS58">
            <v>1243127.8146275932</v>
          </cell>
          <cell r="BT58">
            <v>1336118.1965344343</v>
          </cell>
          <cell r="BU58">
            <v>1435431.8675792348</v>
          </cell>
          <cell r="BV58">
            <v>1541440.3682546229</v>
          </cell>
          <cell r="BW58">
            <v>1654544.6333341545</v>
          </cell>
          <cell r="BX58">
            <v>1775162.2726722951</v>
          </cell>
          <cell r="BY58">
            <v>1903702.213259568</v>
          </cell>
        </row>
        <row r="59">
          <cell r="AQ59" t="str">
            <v>OO</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Q60" t="str">
            <v>OO</v>
          </cell>
          <cell r="AY60">
            <v>7928863.4499999993</v>
          </cell>
          <cell r="AZ60">
            <v>16259318.57</v>
          </cell>
          <cell r="BA60">
            <v>47761909.300000004</v>
          </cell>
          <cell r="BB60">
            <v>17775719.978726368</v>
          </cell>
          <cell r="BC60">
            <v>18231579.363701317</v>
          </cell>
          <cell r="BD60">
            <v>19418816.905469634</v>
          </cell>
          <cell r="BE60">
            <v>20875286.909425136</v>
          </cell>
          <cell r="BF60">
            <v>22581779.083757386</v>
          </cell>
          <cell r="BG60">
            <v>24413802.763444204</v>
          </cell>
          <cell r="BH60">
            <v>26379831.573036909</v>
          </cell>
          <cell r="BI60">
            <v>28489466.695525486</v>
          </cell>
          <cell r="BJ60">
            <v>30752797.728952866</v>
          </cell>
          <cell r="BK60">
            <v>33180918.062356535</v>
          </cell>
          <cell r="BL60">
            <v>35785027.338191591</v>
          </cell>
          <cell r="BM60">
            <v>38576530.870052874</v>
          </cell>
          <cell r="BN60">
            <v>41567916.379778713</v>
          </cell>
          <cell r="BO60">
            <v>44772439.879003711</v>
          </cell>
          <cell r="BP60">
            <v>48204269.612977058</v>
          </cell>
          <cell r="BQ60">
            <v>51877166.085058644</v>
          </cell>
          <cell r="BR60">
            <v>55806532.159727603</v>
          </cell>
          <cell r="BS60">
            <v>60007193.342684641</v>
          </cell>
          <cell r="BT60">
            <v>64495944.829405695</v>
          </cell>
          <cell r="BU60">
            <v>69289928.673892707</v>
          </cell>
          <cell r="BV60">
            <v>74407079.558254331</v>
          </cell>
          <cell r="BW60">
            <v>79866751.059967875</v>
          </cell>
          <cell r="BX60">
            <v>85689101.681629643</v>
          </cell>
          <cell r="BY60">
            <v>91893870.794119</v>
          </cell>
        </row>
        <row r="61">
          <cell r="AQ61" t="str">
            <v>OO</v>
          </cell>
          <cell r="AY61">
            <v>0</v>
          </cell>
          <cell r="AZ61">
            <v>0</v>
          </cell>
          <cell r="BA61">
            <v>8193690.4900000002</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Q62">
            <v>0</v>
          </cell>
          <cell r="AY62">
            <v>586843077.05000007</v>
          </cell>
          <cell r="AZ62">
            <v>754440370.6400001</v>
          </cell>
          <cell r="BA62">
            <v>772253300.53000009</v>
          </cell>
          <cell r="BB62">
            <v>1328026288.2702134</v>
          </cell>
          <cell r="BC62">
            <v>390616959.46093249</v>
          </cell>
          <cell r="BD62">
            <v>390368705.49111295</v>
          </cell>
          <cell r="BE62">
            <v>408629590.40169954</v>
          </cell>
          <cell r="BF62">
            <v>457854213.7430566</v>
          </cell>
          <cell r="BG62">
            <v>509852937.03808546</v>
          </cell>
          <cell r="BH62">
            <v>563156048.94334531</v>
          </cell>
          <cell r="BI62">
            <v>617796372.94759095</v>
          </cell>
          <cell r="BJ62">
            <v>673807561.54317117</v>
          </cell>
          <cell r="BK62">
            <v>731224117.25305271</v>
          </cell>
          <cell r="BL62">
            <v>790081414.19379818</v>
          </cell>
          <cell r="BM62">
            <v>850415720.18823624</v>
          </cell>
          <cell r="BN62">
            <v>912264219.4419136</v>
          </cell>
          <cell r="BO62">
            <v>975665035.79778624</v>
          </cell>
          <cell r="BP62">
            <v>1040657256.583976</v>
          </cell>
          <cell r="BQ62">
            <v>1107280957.0698054</v>
          </cell>
          <cell r="BR62">
            <v>1175577225.5457125</v>
          </cell>
          <cell r="BS62">
            <v>1245588189.0430522</v>
          </cell>
          <cell r="BT62">
            <v>1317357039.7102053</v>
          </cell>
          <cell r="BU62">
            <v>1390928061.8618371</v>
          </cell>
          <cell r="BV62">
            <v>1466346659.7185836</v>
          </cell>
          <cell r="BW62">
            <v>1543659385.8548939</v>
          </cell>
          <cell r="BX62">
            <v>1622913970.3732078</v>
          </cell>
          <cell r="BY62">
            <v>1704159350.8231235</v>
          </cell>
        </row>
        <row r="63">
          <cell r="AQ63" t="str">
            <v>OPE</v>
          </cell>
          <cell r="AY63">
            <v>101947922.21000001</v>
          </cell>
          <cell r="AZ63">
            <v>100358956.19</v>
          </cell>
          <cell r="BA63">
            <v>119978174.28</v>
          </cell>
          <cell r="BB63">
            <v>144709363.2702134</v>
          </cell>
          <cell r="BC63">
            <v>150693171.86407796</v>
          </cell>
          <cell r="BD63">
            <v>127875175.51722915</v>
          </cell>
          <cell r="BE63">
            <v>128898176.92136699</v>
          </cell>
          <cell r="BF63">
            <v>131218344.10595159</v>
          </cell>
          <cell r="BG63">
            <v>135154894.42913017</v>
          </cell>
          <cell r="BH63">
            <v>139209541.26200408</v>
          </cell>
          <cell r="BI63">
            <v>143385827.49986419</v>
          </cell>
          <cell r="BJ63">
            <v>147687402.32486013</v>
          </cell>
          <cell r="BK63">
            <v>152118024.39460593</v>
          </cell>
          <cell r="BL63">
            <v>156681565.12644407</v>
          </cell>
          <cell r="BM63">
            <v>161382012.08023742</v>
          </cell>
          <cell r="BN63">
            <v>166223472.44264454</v>
          </cell>
          <cell r="BO63">
            <v>171210176.61592391</v>
          </cell>
          <cell r="BP63">
            <v>176346481.91440162</v>
          </cell>
          <cell r="BQ63">
            <v>181636876.37183362</v>
          </cell>
          <cell r="BR63">
            <v>187085982.66298866</v>
          </cell>
          <cell r="BS63">
            <v>192698562.14287832</v>
          </cell>
          <cell r="BT63">
            <v>198479519.00716469</v>
          </cell>
          <cell r="BU63">
            <v>204433904.57737967</v>
          </cell>
          <cell r="BV63">
            <v>210566921.71470103</v>
          </cell>
          <cell r="BW63">
            <v>216883929.36614206</v>
          </cell>
          <cell r="BX63">
            <v>223390447.24712628</v>
          </cell>
          <cell r="BY63">
            <v>230092160.66454008</v>
          </cell>
        </row>
        <row r="64">
          <cell r="AQ64" t="str">
            <v>OPS</v>
          </cell>
          <cell r="AY64">
            <v>484895154.84000003</v>
          </cell>
          <cell r="AZ64">
            <v>654081414.45000005</v>
          </cell>
          <cell r="BA64">
            <v>652275126.25000012</v>
          </cell>
          <cell r="BB64">
            <v>1183316925</v>
          </cell>
          <cell r="BC64">
            <v>239923787.59685454</v>
          </cell>
          <cell r="BD64">
            <v>262493529.97388381</v>
          </cell>
          <cell r="BE64">
            <v>279731413.48033255</v>
          </cell>
          <cell r="BF64">
            <v>326635869.63710499</v>
          </cell>
          <cell r="BG64">
            <v>374698042.60895532</v>
          </cell>
          <cell r="BH64">
            <v>423946507.68134117</v>
          </cell>
          <cell r="BI64">
            <v>474410545.44772673</v>
          </cell>
          <cell r="BJ64">
            <v>526120159.21831107</v>
          </cell>
          <cell r="BK64">
            <v>579106092.85844672</v>
          </cell>
          <cell r="BL64">
            <v>633399849.06735408</v>
          </cell>
          <cell r="BM64">
            <v>689033708.10799885</v>
          </cell>
          <cell r="BN64">
            <v>746040746.99926913</v>
          </cell>
          <cell r="BO64">
            <v>804454859.18186235</v>
          </cell>
          <cell r="BP64">
            <v>864310774.66957438</v>
          </cell>
          <cell r="BQ64">
            <v>925644080.6979717</v>
          </cell>
          <cell r="BR64">
            <v>988491242.88272369</v>
          </cell>
          <cell r="BS64">
            <v>1052889626.9001738</v>
          </cell>
          <cell r="BT64">
            <v>1118877520.7030406</v>
          </cell>
          <cell r="BU64">
            <v>1186494157.2844574</v>
          </cell>
          <cell r="BV64">
            <v>1255779738.0038826</v>
          </cell>
          <cell r="BW64">
            <v>1326775456.4887519</v>
          </cell>
          <cell r="BX64">
            <v>1399523523.1260815</v>
          </cell>
          <cell r="BY64">
            <v>1474067190.1585834</v>
          </cell>
        </row>
        <row r="65">
          <cell r="AQ65">
            <v>0</v>
          </cell>
          <cell r="AY65">
            <v>334986192.44999999</v>
          </cell>
          <cell r="AZ65">
            <v>470336694.47000003</v>
          </cell>
          <cell r="BA65">
            <v>399949080.70999992</v>
          </cell>
          <cell r="BB65">
            <v>386661395.58119857</v>
          </cell>
          <cell r="BC65">
            <v>401917609.87995565</v>
          </cell>
          <cell r="BD65">
            <v>401502526.01976401</v>
          </cell>
          <cell r="BE65">
            <v>414925132.84642267</v>
          </cell>
          <cell r="BF65">
            <v>435147533.87267995</v>
          </cell>
          <cell r="BG65">
            <v>452313616.62469929</v>
          </cell>
          <cell r="BH65">
            <v>470132588.35415632</v>
          </cell>
          <cell r="BI65">
            <v>488629388.61117554</v>
          </cell>
          <cell r="BJ65">
            <v>507830208.52771741</v>
          </cell>
          <cell r="BK65">
            <v>527761587.08873761</v>
          </cell>
          <cell r="BL65">
            <v>548451287.76521373</v>
          </cell>
          <cell r="BM65">
            <v>569928587.57946575</v>
          </cell>
          <cell r="BN65">
            <v>592223013.17761648</v>
          </cell>
          <cell r="BO65">
            <v>615365821.37071908</v>
          </cell>
          <cell r="BP65">
            <v>639388202.47523212</v>
          </cell>
          <cell r="BQ65">
            <v>664325298.27846646</v>
          </cell>
          <cell r="BR65">
            <v>690210155.72789371</v>
          </cell>
          <cell r="BS65">
            <v>717079097.23303175</v>
          </cell>
          <cell r="BT65">
            <v>744968491.60272706</v>
          </cell>
          <cell r="BU65">
            <v>773916219.02021897</v>
          </cell>
          <cell r="BV65">
            <v>803962835.76641655</v>
          </cell>
          <cell r="BW65">
            <v>835150197.72537684</v>
          </cell>
          <cell r="BX65">
            <v>867519439.74069405</v>
          </cell>
          <cell r="BY65">
            <v>899887618.72192931</v>
          </cell>
        </row>
        <row r="66">
          <cell r="AQ66" t="str">
            <v>OO</v>
          </cell>
          <cell r="AY66">
            <v>312897027.30000001</v>
          </cell>
          <cell r="AZ66">
            <v>440398868.68000001</v>
          </cell>
          <cell r="BA66">
            <v>332733492.83999991</v>
          </cell>
          <cell r="BB66">
            <v>305594034.71428019</v>
          </cell>
          <cell r="BC66">
            <v>317498070.82860571</v>
          </cell>
          <cell r="BD66">
            <v>329865813.88650316</v>
          </cell>
          <cell r="BE66">
            <v>342715327.01609576</v>
          </cell>
          <cell r="BF66">
            <v>356065376.97223073</v>
          </cell>
          <cell r="BG66">
            <v>369935461.54538453</v>
          </cell>
          <cell r="BH66">
            <v>384345838.03824788</v>
          </cell>
          <cell r="BI66">
            <v>399317552.85158098</v>
          </cell>
          <cell r="BJ66">
            <v>414872472.2225486</v>
          </cell>
          <cell r="BK66">
            <v>431033314.16042936</v>
          </cell>
          <cell r="BL66">
            <v>447823681.62634051</v>
          </cell>
          <cell r="BM66">
            <v>465268097.00543779</v>
          </cell>
          <cell r="BN66">
            <v>483392037.92193705</v>
          </cell>
          <cell r="BO66">
            <v>502221974.44926566</v>
          </cell>
          <cell r="BP66">
            <v>521785407.7696889</v>
          </cell>
          <cell r="BQ66">
            <v>542110910.33987439</v>
          </cell>
          <cell r="BR66">
            <v>563228167.62105584</v>
          </cell>
          <cell r="BS66">
            <v>585168021.434744</v>
          </cell>
          <cell r="BT66">
            <v>607962515.00730491</v>
          </cell>
          <cell r="BU66">
            <v>631644939.76919425</v>
          </cell>
          <cell r="BV66">
            <v>656249883.97719741</v>
          </cell>
          <cell r="BW66">
            <v>681813283.23068893</v>
          </cell>
          <cell r="BX66">
            <v>708372472.95568955</v>
          </cell>
          <cell r="BY66">
            <v>735966242.93337476</v>
          </cell>
        </row>
        <row r="67">
          <cell r="AQ67" t="str">
            <v>OO</v>
          </cell>
          <cell r="AY67">
            <v>22089165.149999999</v>
          </cell>
          <cell r="AZ67">
            <v>29937825.789999999</v>
          </cell>
          <cell r="BA67">
            <v>67215587.870000005</v>
          </cell>
          <cell r="BB67">
            <v>81067360.866918415</v>
          </cell>
          <cell r="BC67">
            <v>84419539.051349938</v>
          </cell>
          <cell r="BD67">
            <v>71636712.133260846</v>
          </cell>
          <cell r="BE67">
            <v>72209805.83032693</v>
          </cell>
          <cell r="BF67">
            <v>79082156.900449187</v>
          </cell>
          <cell r="BG67">
            <v>82378155.079314768</v>
          </cell>
          <cell r="BH67">
            <v>85786750.315908447</v>
          </cell>
          <cell r="BI67">
            <v>89311835.75959456</v>
          </cell>
          <cell r="BJ67">
            <v>92957736.305168793</v>
          </cell>
          <cell r="BK67">
            <v>96728272.928308219</v>
          </cell>
          <cell r="BL67">
            <v>100627606.13887328</v>
          </cell>
          <cell r="BM67">
            <v>104660490.57402793</v>
          </cell>
          <cell r="BN67">
            <v>108830975.25567938</v>
          </cell>
          <cell r="BO67">
            <v>113143846.92145343</v>
          </cell>
          <cell r="BP67">
            <v>117602794.70554323</v>
          </cell>
          <cell r="BQ67">
            <v>122214387.93859212</v>
          </cell>
          <cell r="BR67">
            <v>126981988.10683787</v>
          </cell>
          <cell r="BS67">
            <v>131911075.7982877</v>
          </cell>
          <cell r="BT67">
            <v>137005976.59542215</v>
          </cell>
          <cell r="BU67">
            <v>142271279.25102469</v>
          </cell>
          <cell r="BV67">
            <v>147712951.78921914</v>
          </cell>
          <cell r="BW67">
            <v>153336914.49468794</v>
          </cell>
          <cell r="BX67">
            <v>159146966.78500447</v>
          </cell>
          <cell r="BY67">
            <v>163921375.78855458</v>
          </cell>
        </row>
        <row r="68">
          <cell r="AQ68" t="str">
            <v>TNE</v>
          </cell>
          <cell r="AY68">
            <v>60000</v>
          </cell>
          <cell r="AZ68">
            <v>60000</v>
          </cell>
          <cell r="BA68">
            <v>60000</v>
          </cell>
          <cell r="BB68">
            <v>60000</v>
          </cell>
          <cell r="BC68">
            <v>60000</v>
          </cell>
          <cell r="BD68">
            <v>60000</v>
          </cell>
          <cell r="BE68">
            <v>60000</v>
          </cell>
          <cell r="BF68">
            <v>60000</v>
          </cell>
          <cell r="BG68">
            <v>60000</v>
          </cell>
          <cell r="BH68">
            <v>60000</v>
          </cell>
          <cell r="BI68">
            <v>60000</v>
          </cell>
          <cell r="BJ68">
            <v>60000</v>
          </cell>
          <cell r="BK68">
            <v>60000</v>
          </cell>
          <cell r="BL68">
            <v>60000</v>
          </cell>
          <cell r="BM68">
            <v>60000</v>
          </cell>
          <cell r="BN68">
            <v>60000</v>
          </cell>
          <cell r="BO68">
            <v>60000</v>
          </cell>
          <cell r="BP68">
            <v>60000</v>
          </cell>
          <cell r="BQ68">
            <v>60000</v>
          </cell>
          <cell r="BR68">
            <v>60000</v>
          </cell>
          <cell r="BS68">
            <v>60000</v>
          </cell>
          <cell r="BT68">
            <v>60000</v>
          </cell>
          <cell r="BU68">
            <v>60000</v>
          </cell>
          <cell r="BV68">
            <v>60000</v>
          </cell>
          <cell r="BW68">
            <v>60000</v>
          </cell>
          <cell r="BX68">
            <v>60000</v>
          </cell>
          <cell r="BY68">
            <v>60000</v>
          </cell>
        </row>
        <row r="69">
          <cell r="AQ69">
            <v>0</v>
          </cell>
          <cell r="AY69">
            <v>22635738.539999999</v>
          </cell>
          <cell r="AZ69">
            <v>21612776.030000001</v>
          </cell>
          <cell r="BA69">
            <v>84337330.799999997</v>
          </cell>
          <cell r="BB69">
            <v>85628537.813338816</v>
          </cell>
          <cell r="BC69">
            <v>104595207.39171261</v>
          </cell>
          <cell r="BD69">
            <v>128594772.25810245</v>
          </cell>
          <cell r="BE69">
            <v>130295345.7089065</v>
          </cell>
          <cell r="BF69">
            <v>125148339.02070701</v>
          </cell>
          <cell r="BG69">
            <v>120030677.91504419</v>
          </cell>
          <cell r="BH69">
            <v>114913016.8744227</v>
          </cell>
          <cell r="BI69">
            <v>109815494.97539702</v>
          </cell>
          <cell r="BJ69">
            <v>105359364.53931023</v>
          </cell>
          <cell r="BK69">
            <v>98878363.82626237</v>
          </cell>
          <cell r="BL69">
            <v>94442372.684374779</v>
          </cell>
          <cell r="BM69">
            <v>89335644.196846217</v>
          </cell>
          <cell r="BN69">
            <v>84207050.463049099</v>
          </cell>
          <cell r="BO69">
            <v>79089389.357386261</v>
          </cell>
          <cell r="BP69">
            <v>73971728.346764803</v>
          </cell>
          <cell r="BQ69">
            <v>67371185.434559062</v>
          </cell>
          <cell r="BR69">
            <v>55319995.957654238</v>
          </cell>
          <cell r="BS69">
            <v>51042424.382626452</v>
          </cell>
          <cell r="BT69">
            <v>46764852.807598673</v>
          </cell>
          <cell r="BU69">
            <v>35906114.840941809</v>
          </cell>
          <cell r="BV69">
            <v>35906114.840941809</v>
          </cell>
          <cell r="BW69">
            <v>0</v>
          </cell>
          <cell r="BX69">
            <v>0</v>
          </cell>
          <cell r="BY69">
            <v>0</v>
          </cell>
        </row>
        <row r="70">
          <cell r="AQ70" t="str">
            <v>ADP</v>
          </cell>
          <cell r="AY70">
            <v>8274082.7000000011</v>
          </cell>
          <cell r="AZ70">
            <v>8454494.3900000006</v>
          </cell>
          <cell r="BA70">
            <v>21565553.189999998</v>
          </cell>
          <cell r="BB70">
            <v>8932434.4271250013</v>
          </cell>
          <cell r="BC70">
            <v>15664479.994196225</v>
          </cell>
          <cell r="BD70">
            <v>42385671.202668451</v>
          </cell>
          <cell r="BE70">
            <v>49052337.869335122</v>
          </cell>
          <cell r="BF70">
            <v>49052337.869335122</v>
          </cell>
          <cell r="BG70">
            <v>49052337.869335122</v>
          </cell>
          <cell r="BH70">
            <v>49052337.869335122</v>
          </cell>
          <cell r="BI70">
            <v>49052337.869335122</v>
          </cell>
          <cell r="BJ70">
            <v>49486453.814812124</v>
          </cell>
          <cell r="BK70">
            <v>48618221.923858121</v>
          </cell>
          <cell r="BL70">
            <v>49052337.869335122</v>
          </cell>
          <cell r="BM70">
            <v>49052337.869335122</v>
          </cell>
          <cell r="BN70">
            <v>49052337.869335122</v>
          </cell>
          <cell r="BO70">
            <v>49052337.869335122</v>
          </cell>
          <cell r="BP70">
            <v>49052337.869335122</v>
          </cell>
          <cell r="BQ70">
            <v>47561783.913213402</v>
          </cell>
          <cell r="BR70">
            <v>40109049.083611116</v>
          </cell>
          <cell r="BS70">
            <v>40109049.083611116</v>
          </cell>
          <cell r="BT70">
            <v>40109049.083611116</v>
          </cell>
          <cell r="BU70">
            <v>33387857.875138894</v>
          </cell>
          <cell r="BV70">
            <v>33387857.875138894</v>
          </cell>
          <cell r="BW70">
            <v>0</v>
          </cell>
          <cell r="BX70">
            <v>0</v>
          </cell>
          <cell r="BY70">
            <v>0</v>
          </cell>
        </row>
        <row r="71">
          <cell r="AQ71" t="str">
            <v>INT</v>
          </cell>
          <cell r="AY71">
            <v>14361655.84</v>
          </cell>
          <cell r="AZ71">
            <v>13158281.640000001</v>
          </cell>
          <cell r="BA71">
            <v>0</v>
          </cell>
          <cell r="BB71">
            <v>76696103.386213809</v>
          </cell>
          <cell r="BC71">
            <v>88930727.397516385</v>
          </cell>
          <cell r="BD71">
            <v>86209101.055433989</v>
          </cell>
          <cell r="BE71">
            <v>81243007.839571372</v>
          </cell>
          <cell r="BF71">
            <v>76096001.151371896</v>
          </cell>
          <cell r="BG71">
            <v>70978340.045709059</v>
          </cell>
          <cell r="BH71">
            <v>65860679.005087584</v>
          </cell>
          <cell r="BI71">
            <v>60763157.106061906</v>
          </cell>
          <cell r="BJ71">
            <v>55872910.724498108</v>
          </cell>
          <cell r="BK71">
            <v>50260141.902404249</v>
          </cell>
          <cell r="BL71">
            <v>45390034.81503965</v>
          </cell>
          <cell r="BM71">
            <v>40283306.327511095</v>
          </cell>
          <cell r="BN71">
            <v>35154712.593713976</v>
          </cell>
          <cell r="BO71">
            <v>30037051.488051146</v>
          </cell>
          <cell r="BP71">
            <v>24919390.477429673</v>
          </cell>
          <cell r="BQ71">
            <v>19809401.521345664</v>
          </cell>
          <cell r="BR71">
            <v>15210946.874043122</v>
          </cell>
          <cell r="BS71">
            <v>10933375.299015338</v>
          </cell>
          <cell r="BT71">
            <v>6655803.7239875589</v>
          </cell>
          <cell r="BU71">
            <v>2518256.9658029145</v>
          </cell>
          <cell r="BV71">
            <v>2518256.9658029145</v>
          </cell>
          <cell r="BW71">
            <v>0</v>
          </cell>
          <cell r="BX71">
            <v>0</v>
          </cell>
          <cell r="BY71">
            <v>0</v>
          </cell>
        </row>
        <row r="72">
          <cell r="AQ72" t="str">
            <v>ADEFAS</v>
          </cell>
          <cell r="AY72">
            <v>0</v>
          </cell>
          <cell r="AZ72">
            <v>0</v>
          </cell>
          <cell r="BA72">
            <v>62771777.609999999</v>
          </cell>
          <cell r="BE72">
            <v>0</v>
          </cell>
        </row>
        <row r="73">
          <cell r="AQ73">
            <v>0</v>
          </cell>
          <cell r="AY73">
            <v>0</v>
          </cell>
          <cell r="AZ73">
            <v>0</v>
          </cell>
          <cell r="BA73">
            <v>141809475.68000007</v>
          </cell>
          <cell r="BB73">
            <v>52162467.081433773</v>
          </cell>
          <cell r="BC73">
            <v>39076680.390863657</v>
          </cell>
          <cell r="BD73">
            <v>45063454.342670441</v>
          </cell>
          <cell r="BE73">
            <v>66484691.184425831</v>
          </cell>
          <cell r="BF73">
            <v>63768905.627726316</v>
          </cell>
          <cell r="BG73">
            <v>65344414.847838163</v>
          </cell>
          <cell r="BH73">
            <v>69270448.990785122</v>
          </cell>
          <cell r="BI73">
            <v>75742780.991738319</v>
          </cell>
          <cell r="BJ73">
            <v>84374444.559240818</v>
          </cell>
          <cell r="BK73">
            <v>98076983.104435921</v>
          </cell>
          <cell r="BL73">
            <v>113058466.36008358</v>
          </cell>
          <cell r="BM73">
            <v>132341335.85952663</v>
          </cell>
          <cell r="BN73">
            <v>155598958.1223278</v>
          </cell>
          <cell r="BO73">
            <v>183141185.63551331</v>
          </cell>
          <cell r="BP73">
            <v>215350091.72784138</v>
          </cell>
          <cell r="BQ73">
            <v>254121778.46390247</v>
          </cell>
          <cell r="BR73">
            <v>303856102.01263237</v>
          </cell>
          <cell r="BS73">
            <v>351813642.57250357</v>
          </cell>
          <cell r="BT73">
            <v>406265859.84498882</v>
          </cell>
          <cell r="BU73">
            <v>474338497.40416479</v>
          </cell>
          <cell r="BV73">
            <v>539173761.98300791</v>
          </cell>
          <cell r="BW73">
            <v>648146607.85442352</v>
          </cell>
          <cell r="BX73">
            <v>728043896.12234688</v>
          </cell>
          <cell r="BY73">
            <v>818696951.67171574</v>
          </cell>
        </row>
        <row r="74">
          <cell r="AQ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Q75">
            <v>0</v>
          </cell>
          <cell r="AY75">
            <v>1439292868.5899999</v>
          </cell>
          <cell r="AZ75">
            <v>1836021288.9900002</v>
          </cell>
          <cell r="BA75">
            <v>2050569338.8399999</v>
          </cell>
          <cell r="BB75">
            <v>2457370238.3689094</v>
          </cell>
          <cell r="BC75">
            <v>1588774786.5737548</v>
          </cell>
          <cell r="BD75">
            <v>1649543649.5482733</v>
          </cell>
          <cell r="BE75">
            <v>1722370710.6516998</v>
          </cell>
          <cell r="BF75">
            <v>1828148936.1569948</v>
          </cell>
          <cell r="BG75">
            <v>1935530648.5106339</v>
          </cell>
          <cell r="BH75">
            <v>2046797869.1009164</v>
          </cell>
          <cell r="BI75">
            <v>2162120598.7229133</v>
          </cell>
          <cell r="BJ75">
            <v>2282270884.4095836</v>
          </cell>
          <cell r="BK75">
            <v>2404747383.1132932</v>
          </cell>
          <cell r="BL75">
            <v>2533773057.482337</v>
          </cell>
          <cell r="BM75">
            <v>2666777370.8377991</v>
          </cell>
          <cell r="BN75">
            <v>2804568938.5252204</v>
          </cell>
          <cell r="BO75">
            <v>2947346168.7403402</v>
          </cell>
          <cell r="BP75">
            <v>3095270458.4944487</v>
          </cell>
          <cell r="BQ75">
            <v>3247008426.2253904</v>
          </cell>
          <cell r="BR75">
            <v>3398764536.2221489</v>
          </cell>
          <cell r="BS75">
            <v>3563908332.1563001</v>
          </cell>
          <cell r="BT75">
            <v>3734842394.3558879</v>
          </cell>
          <cell r="BU75">
            <v>3905154121.1650977</v>
          </cell>
          <cell r="BV75">
            <v>4092455825.255878</v>
          </cell>
          <cell r="BW75">
            <v>4250170316.8187046</v>
          </cell>
          <cell r="BX75">
            <v>4450296001.8258247</v>
          </cell>
          <cell r="BY75">
            <v>4655862949.8129539</v>
          </cell>
        </row>
      </sheetData>
      <sheetData sheetId="8">
        <row r="1">
          <cell r="IV1" t="str">
            <v>monthly</v>
          </cell>
        </row>
        <row r="2">
          <cell r="IV2" t="str">
            <v>quarterly</v>
          </cell>
        </row>
        <row r="3">
          <cell r="IV3" t="str">
            <v>semi-annual</v>
          </cell>
        </row>
        <row r="4">
          <cell r="IV4" t="str">
            <v>annual</v>
          </cell>
        </row>
      </sheetData>
      <sheetData sheetId="9">
        <row r="13">
          <cell r="F13">
            <v>119.21372975</v>
          </cell>
        </row>
      </sheetData>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O"/>
      <sheetName val="DATOS"/>
      <sheetName val="CALCULO DIF T2 (2)"/>
      <sheetName val="CALCULO DIF T2"/>
      <sheetName val="DIFERENCIA (SOAPAP)"/>
      <sheetName val="CALCULO T2 "/>
      <sheetName val="INTERESES (SOAPAP)"/>
      <sheetName val="Tarifa T2 2o y 3er Mod"/>
      <sheetName val="Tarifa T2  Optimizada"/>
    </sheetNames>
    <sheetDataSet>
      <sheetData sheetId="0" refreshError="1"/>
      <sheetData sheetId="1" refreshError="1">
        <row r="6">
          <cell r="A6" t="str">
            <v>Fecha</v>
          </cell>
          <cell r="B6" t="str">
            <v>Salarios</v>
          </cell>
          <cell r="C6" t="str">
            <v>Energía</v>
          </cell>
          <cell r="D6" t="str">
            <v>Fid 2010</v>
          </cell>
          <cell r="E6" t="str">
            <v>Fid 2011</v>
          </cell>
          <cell r="F6" t="str">
            <v>Linea Contingente</v>
          </cell>
          <cell r="G6" t="str">
            <v>Seguros</v>
          </cell>
          <cell r="H6" t="str">
            <v>INPC</v>
          </cell>
        </row>
        <row r="7">
          <cell r="A7">
            <v>38352</v>
          </cell>
          <cell r="B7">
            <v>42.11</v>
          </cell>
          <cell r="C7">
            <v>0.95009999999999994</v>
          </cell>
          <cell r="D7">
            <v>70044</v>
          </cell>
          <cell r="E7">
            <v>53040</v>
          </cell>
          <cell r="G7">
            <v>132238.85</v>
          </cell>
          <cell r="H7">
            <v>112.318</v>
          </cell>
        </row>
        <row r="8">
          <cell r="A8">
            <v>38383</v>
          </cell>
          <cell r="B8">
            <v>44.05</v>
          </cell>
          <cell r="C8">
            <v>0.97509999999999997</v>
          </cell>
          <cell r="D8">
            <v>67776</v>
          </cell>
          <cell r="E8">
            <v>53040</v>
          </cell>
          <cell r="G8">
            <v>132238.85</v>
          </cell>
          <cell r="H8">
            <v>112.55</v>
          </cell>
        </row>
        <row r="9">
          <cell r="A9">
            <v>38411</v>
          </cell>
          <cell r="B9">
            <v>44.05</v>
          </cell>
          <cell r="C9">
            <v>0.94369999999999998</v>
          </cell>
          <cell r="D9">
            <v>67776</v>
          </cell>
          <cell r="E9">
            <v>53040</v>
          </cell>
          <cell r="G9">
            <v>132238.85</v>
          </cell>
          <cell r="H9">
            <v>112.554</v>
          </cell>
        </row>
        <row r="10">
          <cell r="A10">
            <v>38442</v>
          </cell>
          <cell r="B10">
            <v>44.05</v>
          </cell>
          <cell r="C10">
            <v>0.93430000000000002</v>
          </cell>
          <cell r="D10">
            <v>67776</v>
          </cell>
          <cell r="E10">
            <v>53040</v>
          </cell>
          <cell r="G10">
            <v>132238.85</v>
          </cell>
          <cell r="H10">
            <v>112.929</v>
          </cell>
        </row>
        <row r="11">
          <cell r="A11">
            <v>38472</v>
          </cell>
          <cell r="B11">
            <v>44.05</v>
          </cell>
          <cell r="C11">
            <v>0.81940000000000002</v>
          </cell>
          <cell r="D11">
            <v>67776</v>
          </cell>
          <cell r="E11">
            <v>53040</v>
          </cell>
          <cell r="G11">
            <v>132238.85</v>
          </cell>
          <cell r="H11">
            <v>113.438</v>
          </cell>
        </row>
        <row r="12">
          <cell r="A12">
            <v>38503</v>
          </cell>
          <cell r="B12">
            <v>44.05</v>
          </cell>
          <cell r="C12">
            <v>0.82889999999999997</v>
          </cell>
          <cell r="D12">
            <v>67776</v>
          </cell>
          <cell r="E12">
            <v>55400</v>
          </cell>
          <cell r="G12">
            <v>132238.85</v>
          </cell>
          <cell r="H12">
            <v>113.842</v>
          </cell>
        </row>
        <row r="13">
          <cell r="A13">
            <v>38533</v>
          </cell>
          <cell r="B13">
            <v>44.05</v>
          </cell>
          <cell r="C13">
            <v>0.84230000000000005</v>
          </cell>
          <cell r="D13">
            <v>69264</v>
          </cell>
          <cell r="E13">
            <v>54220</v>
          </cell>
          <cell r="G13">
            <v>132238.85</v>
          </cell>
          <cell r="H13">
            <v>113.556</v>
          </cell>
        </row>
        <row r="14">
          <cell r="A14">
            <v>38564</v>
          </cell>
          <cell r="B14">
            <v>44.05</v>
          </cell>
          <cell r="C14">
            <v>0.85829999999999995</v>
          </cell>
          <cell r="D14">
            <v>68520</v>
          </cell>
          <cell r="E14">
            <v>54220</v>
          </cell>
          <cell r="G14">
            <v>132238.85</v>
          </cell>
          <cell r="H14">
            <v>113.447</v>
          </cell>
        </row>
        <row r="15">
          <cell r="A15">
            <v>38595</v>
          </cell>
          <cell r="B15">
            <v>44.05</v>
          </cell>
          <cell r="C15">
            <v>0.87609999999999999</v>
          </cell>
          <cell r="D15">
            <v>68520</v>
          </cell>
          <cell r="E15">
            <v>54220</v>
          </cell>
          <cell r="G15">
            <v>132238.85</v>
          </cell>
          <cell r="H15">
            <v>113.89100000000001</v>
          </cell>
        </row>
        <row r="16">
          <cell r="A16">
            <v>38625</v>
          </cell>
          <cell r="B16">
            <v>44.05</v>
          </cell>
          <cell r="C16">
            <v>0.88039999999999996</v>
          </cell>
          <cell r="D16">
            <v>68520</v>
          </cell>
          <cell r="E16">
            <v>54220</v>
          </cell>
          <cell r="G16">
            <v>132238.85</v>
          </cell>
          <cell r="H16">
            <v>114.027</v>
          </cell>
        </row>
        <row r="17">
          <cell r="A17">
            <v>38656</v>
          </cell>
          <cell r="B17">
            <v>44.05</v>
          </cell>
          <cell r="C17">
            <v>0.89129999999999998</v>
          </cell>
          <cell r="D17">
            <v>68520</v>
          </cell>
          <cell r="E17">
            <v>54220</v>
          </cell>
          <cell r="G17">
            <v>132238.85</v>
          </cell>
          <cell r="H17">
            <v>114.48399999999999</v>
          </cell>
        </row>
        <row r="18">
          <cell r="A18">
            <v>38686</v>
          </cell>
          <cell r="B18">
            <v>44.05</v>
          </cell>
          <cell r="C18">
            <v>1.0226999999999999</v>
          </cell>
          <cell r="D18">
            <v>68520</v>
          </cell>
          <cell r="E18">
            <v>55100</v>
          </cell>
          <cell r="G18">
            <v>116718.54408333333</v>
          </cell>
          <cell r="H18">
            <v>114.765</v>
          </cell>
        </row>
        <row r="19">
          <cell r="A19">
            <v>38717</v>
          </cell>
          <cell r="B19">
            <v>44.05</v>
          </cell>
          <cell r="C19">
            <v>1.0736000000000001</v>
          </cell>
          <cell r="D19">
            <v>70980</v>
          </cell>
          <cell r="E19">
            <v>54660</v>
          </cell>
          <cell r="G19">
            <v>116718.54408333333</v>
          </cell>
          <cell r="H19">
            <v>115.59099999999999</v>
          </cell>
        </row>
        <row r="20">
          <cell r="A20">
            <v>38748</v>
          </cell>
          <cell r="B20">
            <v>45.81</v>
          </cell>
          <cell r="C20">
            <v>1.0787</v>
          </cell>
          <cell r="D20">
            <v>69750</v>
          </cell>
          <cell r="E20">
            <v>54660</v>
          </cell>
          <cell r="G20">
            <v>116718.54408333333</v>
          </cell>
          <cell r="H20">
            <v>116.301</v>
          </cell>
        </row>
        <row r="21">
          <cell r="A21">
            <v>38776</v>
          </cell>
          <cell r="B21">
            <v>45.81</v>
          </cell>
          <cell r="C21">
            <v>1.0610999999999999</v>
          </cell>
          <cell r="D21">
            <v>69750</v>
          </cell>
          <cell r="E21">
            <v>27330</v>
          </cell>
          <cell r="G21">
            <v>116718.54408333333</v>
          </cell>
          <cell r="H21">
            <v>116.983</v>
          </cell>
        </row>
        <row r="22">
          <cell r="A22">
            <v>38807</v>
          </cell>
          <cell r="B22">
            <v>45.81</v>
          </cell>
          <cell r="C22">
            <v>1.0569</v>
          </cell>
          <cell r="D22">
            <v>69750</v>
          </cell>
          <cell r="E22">
            <v>27330</v>
          </cell>
          <cell r="G22">
            <v>116718.54408333333</v>
          </cell>
          <cell r="H22">
            <v>117.16200000000001</v>
          </cell>
        </row>
        <row r="23">
          <cell r="A23">
            <v>38837</v>
          </cell>
          <cell r="B23">
            <v>45.81</v>
          </cell>
          <cell r="C23">
            <v>0.92290000000000005</v>
          </cell>
          <cell r="D23">
            <v>69750</v>
          </cell>
          <cell r="E23">
            <v>27330</v>
          </cell>
          <cell r="G23">
            <v>116718.54408333333</v>
          </cell>
          <cell r="H23">
            <v>117.309</v>
          </cell>
        </row>
        <row r="24">
          <cell r="A24">
            <v>38868</v>
          </cell>
          <cell r="B24">
            <v>45.81</v>
          </cell>
          <cell r="C24">
            <v>0.94310000000000005</v>
          </cell>
          <cell r="D24">
            <v>69750</v>
          </cell>
          <cell r="E24">
            <v>28622</v>
          </cell>
          <cell r="G24">
            <v>116718.54408333333</v>
          </cell>
          <cell r="H24">
            <v>117.48099999999999</v>
          </cell>
        </row>
        <row r="25">
          <cell r="A25">
            <v>38898</v>
          </cell>
          <cell r="B25">
            <v>45.81</v>
          </cell>
          <cell r="C25">
            <v>0.98029999999999995</v>
          </cell>
          <cell r="D25">
            <v>25828</v>
          </cell>
          <cell r="E25">
            <v>27976</v>
          </cell>
          <cell r="G25">
            <v>116718.54408333333</v>
          </cell>
          <cell r="H25">
            <v>116.958</v>
          </cell>
        </row>
        <row r="26">
          <cell r="A26">
            <v>38929</v>
          </cell>
          <cell r="B26">
            <v>45.81</v>
          </cell>
          <cell r="C26">
            <v>1.0228999999999999</v>
          </cell>
          <cell r="D26">
            <v>25000</v>
          </cell>
          <cell r="E26">
            <v>27976</v>
          </cell>
          <cell r="G26">
            <v>116718.54408333333</v>
          </cell>
          <cell r="H26">
            <v>117.059</v>
          </cell>
        </row>
        <row r="27">
          <cell r="A27">
            <v>38960</v>
          </cell>
          <cell r="B27">
            <v>45.81</v>
          </cell>
          <cell r="C27">
            <v>1.0416000000000001</v>
          </cell>
          <cell r="D27">
            <v>25000</v>
          </cell>
          <cell r="E27">
            <v>27976</v>
          </cell>
          <cell r="G27">
            <v>116718.54408333333</v>
          </cell>
          <cell r="H27">
            <v>117.38</v>
          </cell>
        </row>
        <row r="28">
          <cell r="A28">
            <v>38990</v>
          </cell>
          <cell r="B28">
            <v>45.81</v>
          </cell>
          <cell r="C28">
            <v>1.0343</v>
          </cell>
          <cell r="D28">
            <v>25000</v>
          </cell>
          <cell r="E28">
            <v>27976</v>
          </cell>
          <cell r="G28">
            <v>116718.54408333333</v>
          </cell>
          <cell r="H28">
            <v>117.979</v>
          </cell>
        </row>
        <row r="29">
          <cell r="A29">
            <v>39021</v>
          </cell>
          <cell r="B29">
            <v>45.81</v>
          </cell>
          <cell r="C29">
            <v>1.0336000000000001</v>
          </cell>
          <cell r="D29">
            <v>25000</v>
          </cell>
          <cell r="E29">
            <v>27976</v>
          </cell>
          <cell r="G29">
            <v>116718.54408333333</v>
          </cell>
          <cell r="H29">
            <v>119.17</v>
          </cell>
        </row>
        <row r="30">
          <cell r="A30">
            <v>39051</v>
          </cell>
          <cell r="B30">
            <v>45.81</v>
          </cell>
          <cell r="C30">
            <v>1.1316999999999999</v>
          </cell>
          <cell r="D30">
            <v>25000</v>
          </cell>
          <cell r="E30">
            <v>27976</v>
          </cell>
          <cell r="G30">
            <v>127987.68599999999</v>
          </cell>
          <cell r="H30">
            <v>120.319</v>
          </cell>
        </row>
        <row r="31">
          <cell r="A31">
            <v>39082</v>
          </cell>
          <cell r="B31">
            <v>45.81</v>
          </cell>
          <cell r="C31">
            <v>1.1278999999999999</v>
          </cell>
          <cell r="D31">
            <v>25000</v>
          </cell>
          <cell r="E31">
            <v>27976</v>
          </cell>
          <cell r="G31">
            <v>127987.68599999999</v>
          </cell>
          <cell r="H31">
            <v>120.319</v>
          </cell>
        </row>
        <row r="32">
          <cell r="A32">
            <v>39113</v>
          </cell>
          <cell r="B32">
            <v>47.6</v>
          </cell>
          <cell r="C32">
            <v>1.1108</v>
          </cell>
          <cell r="D32">
            <v>26690</v>
          </cell>
          <cell r="E32">
            <v>27976</v>
          </cell>
          <cell r="G32">
            <v>127987.68599999999</v>
          </cell>
          <cell r="H32">
            <v>121.015</v>
          </cell>
        </row>
        <row r="33">
          <cell r="A33">
            <v>39141</v>
          </cell>
          <cell r="B33">
            <v>47.6</v>
          </cell>
          <cell r="C33">
            <v>1.0728</v>
          </cell>
          <cell r="D33">
            <v>25845</v>
          </cell>
          <cell r="E33">
            <v>27976</v>
          </cell>
          <cell r="G33">
            <v>127987.68599999999</v>
          </cell>
          <cell r="H33">
            <v>121.64</v>
          </cell>
        </row>
        <row r="34">
          <cell r="A34">
            <v>39172</v>
          </cell>
          <cell r="B34">
            <v>47.6</v>
          </cell>
          <cell r="C34">
            <v>1.0702</v>
          </cell>
          <cell r="D34">
            <v>25845</v>
          </cell>
          <cell r="E34">
            <v>27976</v>
          </cell>
          <cell r="G34">
            <v>127987.68599999999</v>
          </cell>
          <cell r="H34">
            <v>121.98</v>
          </cell>
        </row>
        <row r="35">
          <cell r="A35">
            <v>39202</v>
          </cell>
          <cell r="B35">
            <v>47.6</v>
          </cell>
          <cell r="C35">
            <v>0.96</v>
          </cell>
          <cell r="D35">
            <v>25845</v>
          </cell>
          <cell r="E35">
            <v>27976</v>
          </cell>
          <cell r="G35">
            <v>127987.68599999999</v>
          </cell>
          <cell r="H35">
            <v>122.244</v>
          </cell>
        </row>
        <row r="36">
          <cell r="A36">
            <v>39233</v>
          </cell>
          <cell r="B36">
            <v>47.6</v>
          </cell>
          <cell r="C36">
            <v>0.96909999999999996</v>
          </cell>
          <cell r="D36">
            <v>25845</v>
          </cell>
          <cell r="E36">
            <v>27976</v>
          </cell>
          <cell r="G36">
            <v>127987.68599999999</v>
          </cell>
          <cell r="H36">
            <v>122.17100000000001</v>
          </cell>
        </row>
        <row r="37">
          <cell r="A37">
            <v>39263</v>
          </cell>
          <cell r="B37">
            <v>47.6</v>
          </cell>
          <cell r="C37">
            <v>0.98570000000000002</v>
          </cell>
          <cell r="D37">
            <v>25845</v>
          </cell>
          <cell r="E37">
            <v>27976</v>
          </cell>
          <cell r="G37">
            <v>127987.68599999999</v>
          </cell>
          <cell r="H37">
            <v>121.575</v>
          </cell>
        </row>
        <row r="38">
          <cell r="A38">
            <v>39294</v>
          </cell>
        </row>
        <row r="39">
          <cell r="A39">
            <v>39325</v>
          </cell>
        </row>
        <row r="40">
          <cell r="A40">
            <v>39355</v>
          </cell>
        </row>
        <row r="41">
          <cell r="A41">
            <v>39386</v>
          </cell>
        </row>
        <row r="42">
          <cell r="A42">
            <v>39416</v>
          </cell>
        </row>
        <row r="43">
          <cell r="A43">
            <v>39447</v>
          </cell>
        </row>
        <row r="44">
          <cell r="A44">
            <v>39478</v>
          </cell>
        </row>
        <row r="45">
          <cell r="A45">
            <v>39507</v>
          </cell>
        </row>
        <row r="46">
          <cell r="A46">
            <v>39538</v>
          </cell>
        </row>
        <row r="47">
          <cell r="A47">
            <v>39568</v>
          </cell>
        </row>
        <row r="48">
          <cell r="A48">
            <v>39599</v>
          </cell>
        </row>
        <row r="49">
          <cell r="A49">
            <v>39629</v>
          </cell>
        </row>
        <row r="50">
          <cell r="A50">
            <v>39660</v>
          </cell>
        </row>
        <row r="51">
          <cell r="A51">
            <v>39691</v>
          </cell>
        </row>
        <row r="52">
          <cell r="A52">
            <v>39721</v>
          </cell>
        </row>
        <row r="53">
          <cell r="A53">
            <v>39752</v>
          </cell>
        </row>
        <row r="54">
          <cell r="A54">
            <v>39782</v>
          </cell>
        </row>
        <row r="55">
          <cell r="A55">
            <v>39813</v>
          </cell>
        </row>
        <row r="56">
          <cell r="A56">
            <v>39844</v>
          </cell>
        </row>
        <row r="57">
          <cell r="A57">
            <v>39872</v>
          </cell>
        </row>
        <row r="58">
          <cell r="A58">
            <v>39903</v>
          </cell>
        </row>
        <row r="59">
          <cell r="A59">
            <v>39933</v>
          </cell>
        </row>
        <row r="60">
          <cell r="A60">
            <v>39964</v>
          </cell>
        </row>
        <row r="61">
          <cell r="A61">
            <v>39994</v>
          </cell>
        </row>
        <row r="62">
          <cell r="A62">
            <v>40025</v>
          </cell>
        </row>
        <row r="63">
          <cell r="A63">
            <v>40056</v>
          </cell>
        </row>
        <row r="64">
          <cell r="A64">
            <v>40086</v>
          </cell>
        </row>
        <row r="65">
          <cell r="A65">
            <v>40117</v>
          </cell>
        </row>
        <row r="66">
          <cell r="A66">
            <v>40147</v>
          </cell>
        </row>
        <row r="67">
          <cell r="A67">
            <v>40178</v>
          </cell>
        </row>
        <row r="68">
          <cell r="A68">
            <v>40209</v>
          </cell>
        </row>
        <row r="69">
          <cell r="A69">
            <v>40237</v>
          </cell>
        </row>
        <row r="70">
          <cell r="A70">
            <v>40268</v>
          </cell>
        </row>
        <row r="71">
          <cell r="A71">
            <v>40298</v>
          </cell>
        </row>
        <row r="72">
          <cell r="A72">
            <v>40329</v>
          </cell>
        </row>
        <row r="73">
          <cell r="A73">
            <v>40359</v>
          </cell>
        </row>
        <row r="74">
          <cell r="A74">
            <v>40390</v>
          </cell>
        </row>
        <row r="75">
          <cell r="A75">
            <v>40421</v>
          </cell>
        </row>
        <row r="76">
          <cell r="A76">
            <v>40451</v>
          </cell>
        </row>
        <row r="77">
          <cell r="A77">
            <v>40482</v>
          </cell>
        </row>
        <row r="78">
          <cell r="A78">
            <v>40512</v>
          </cell>
        </row>
        <row r="79">
          <cell r="A79">
            <v>40543</v>
          </cell>
        </row>
        <row r="80">
          <cell r="A80">
            <v>40574</v>
          </cell>
        </row>
        <row r="81">
          <cell r="A81">
            <v>40602</v>
          </cell>
        </row>
        <row r="82">
          <cell r="A82">
            <v>40633</v>
          </cell>
        </row>
        <row r="83">
          <cell r="A83">
            <v>40663</v>
          </cell>
        </row>
        <row r="84">
          <cell r="A84">
            <v>40694</v>
          </cell>
        </row>
        <row r="85">
          <cell r="A85">
            <v>40724</v>
          </cell>
        </row>
        <row r="86">
          <cell r="A86">
            <v>40755</v>
          </cell>
        </row>
        <row r="87">
          <cell r="A87">
            <v>40786</v>
          </cell>
        </row>
        <row r="88">
          <cell r="A88">
            <v>40816</v>
          </cell>
        </row>
        <row r="89">
          <cell r="A89">
            <v>40847</v>
          </cell>
        </row>
        <row r="90">
          <cell r="A90">
            <v>40877</v>
          </cell>
        </row>
        <row r="91">
          <cell r="A91">
            <v>40908</v>
          </cell>
        </row>
        <row r="92">
          <cell r="A92">
            <v>40939</v>
          </cell>
        </row>
        <row r="93">
          <cell r="A93">
            <v>40968</v>
          </cell>
        </row>
        <row r="94">
          <cell r="A94">
            <v>40999</v>
          </cell>
        </row>
        <row r="95">
          <cell r="A95">
            <v>41029</v>
          </cell>
        </row>
        <row r="96">
          <cell r="A96">
            <v>41060</v>
          </cell>
        </row>
        <row r="97">
          <cell r="A97">
            <v>41090</v>
          </cell>
        </row>
        <row r="98">
          <cell r="A98">
            <v>41121</v>
          </cell>
        </row>
        <row r="99">
          <cell r="A99">
            <v>41152</v>
          </cell>
        </row>
        <row r="100">
          <cell r="A100">
            <v>41182</v>
          </cell>
        </row>
        <row r="101">
          <cell r="A101">
            <v>41213</v>
          </cell>
        </row>
        <row r="102">
          <cell r="A102">
            <v>41243</v>
          </cell>
        </row>
        <row r="103">
          <cell r="A103">
            <v>41274</v>
          </cell>
        </row>
        <row r="104">
          <cell r="A104">
            <v>41305</v>
          </cell>
        </row>
        <row r="105">
          <cell r="A105">
            <v>41333</v>
          </cell>
        </row>
        <row r="106">
          <cell r="A106">
            <v>41364</v>
          </cell>
        </row>
        <row r="107">
          <cell r="A107">
            <v>41394</v>
          </cell>
        </row>
        <row r="108">
          <cell r="A108">
            <v>41425</v>
          </cell>
        </row>
        <row r="109">
          <cell r="A109">
            <v>41455</v>
          </cell>
        </row>
        <row r="110">
          <cell r="A110">
            <v>41486</v>
          </cell>
        </row>
        <row r="111">
          <cell r="A111">
            <v>41517</v>
          </cell>
        </row>
        <row r="112">
          <cell r="A112">
            <v>41547</v>
          </cell>
        </row>
        <row r="113">
          <cell r="A113">
            <v>41578</v>
          </cell>
        </row>
        <row r="114">
          <cell r="A114">
            <v>41608</v>
          </cell>
        </row>
        <row r="115">
          <cell r="A115">
            <v>41639</v>
          </cell>
        </row>
        <row r="116">
          <cell r="A116">
            <v>41670</v>
          </cell>
        </row>
        <row r="117">
          <cell r="A117">
            <v>41698</v>
          </cell>
        </row>
        <row r="118">
          <cell r="A118">
            <v>41729</v>
          </cell>
        </row>
        <row r="119">
          <cell r="A119">
            <v>41759</v>
          </cell>
        </row>
        <row r="120">
          <cell r="A120">
            <v>41790</v>
          </cell>
        </row>
        <row r="121">
          <cell r="A121">
            <v>41820</v>
          </cell>
        </row>
        <row r="122">
          <cell r="A122">
            <v>41851</v>
          </cell>
        </row>
        <row r="123">
          <cell r="A123">
            <v>41882</v>
          </cell>
        </row>
        <row r="124">
          <cell r="A124">
            <v>41912</v>
          </cell>
        </row>
        <row r="125">
          <cell r="A125">
            <v>41943</v>
          </cell>
        </row>
        <row r="126">
          <cell r="A126">
            <v>41973</v>
          </cell>
        </row>
        <row r="127">
          <cell r="A127">
            <v>42004</v>
          </cell>
        </row>
        <row r="128">
          <cell r="A128">
            <v>42035</v>
          </cell>
        </row>
        <row r="129">
          <cell r="A129">
            <v>42063</v>
          </cell>
        </row>
        <row r="130">
          <cell r="A130">
            <v>42094</v>
          </cell>
        </row>
        <row r="131">
          <cell r="A131">
            <v>42124</v>
          </cell>
        </row>
        <row r="132">
          <cell r="A132">
            <v>42155</v>
          </cell>
        </row>
        <row r="133">
          <cell r="A133">
            <v>42185</v>
          </cell>
        </row>
        <row r="134">
          <cell r="A134">
            <v>42216</v>
          </cell>
        </row>
        <row r="135">
          <cell r="A135">
            <v>42247</v>
          </cell>
        </row>
        <row r="136">
          <cell r="A136">
            <v>42277</v>
          </cell>
        </row>
        <row r="137">
          <cell r="A137">
            <v>42308</v>
          </cell>
        </row>
        <row r="138">
          <cell r="A138">
            <v>42338</v>
          </cell>
        </row>
        <row r="139">
          <cell r="A139">
            <v>42369</v>
          </cell>
        </row>
        <row r="140">
          <cell r="A140">
            <v>42400</v>
          </cell>
        </row>
        <row r="141">
          <cell r="A141">
            <v>42429</v>
          </cell>
        </row>
        <row r="142">
          <cell r="A142">
            <v>42460</v>
          </cell>
        </row>
        <row r="143">
          <cell r="A143">
            <v>42490</v>
          </cell>
        </row>
        <row r="144">
          <cell r="A144">
            <v>42521</v>
          </cell>
        </row>
        <row r="145">
          <cell r="A145">
            <v>42551</v>
          </cell>
        </row>
        <row r="146">
          <cell r="A146">
            <v>42582</v>
          </cell>
        </row>
        <row r="147">
          <cell r="A147">
            <v>42613</v>
          </cell>
        </row>
        <row r="148">
          <cell r="A148">
            <v>42643</v>
          </cell>
        </row>
        <row r="149">
          <cell r="A149">
            <v>42674</v>
          </cell>
        </row>
        <row r="150">
          <cell r="A150">
            <v>42704</v>
          </cell>
        </row>
        <row r="151">
          <cell r="A151">
            <v>42735</v>
          </cell>
        </row>
        <row r="152">
          <cell r="A152">
            <v>42766</v>
          </cell>
        </row>
        <row r="153">
          <cell r="A153">
            <v>42794</v>
          </cell>
        </row>
        <row r="154">
          <cell r="A154">
            <v>42825</v>
          </cell>
        </row>
        <row r="155">
          <cell r="A155">
            <v>42855</v>
          </cell>
        </row>
        <row r="156">
          <cell r="A156">
            <v>42886</v>
          </cell>
        </row>
        <row r="157">
          <cell r="A157">
            <v>42916</v>
          </cell>
        </row>
        <row r="158">
          <cell r="A158">
            <v>42947</v>
          </cell>
        </row>
        <row r="159">
          <cell r="A159">
            <v>42978</v>
          </cell>
        </row>
        <row r="160">
          <cell r="A160">
            <v>43008</v>
          </cell>
        </row>
        <row r="161">
          <cell r="A161">
            <v>43039</v>
          </cell>
        </row>
        <row r="162">
          <cell r="A162">
            <v>43069</v>
          </cell>
        </row>
        <row r="163">
          <cell r="A163">
            <v>43100</v>
          </cell>
        </row>
        <row r="164">
          <cell r="A164">
            <v>43131</v>
          </cell>
        </row>
        <row r="165">
          <cell r="A165">
            <v>43159</v>
          </cell>
        </row>
        <row r="166">
          <cell r="A166">
            <v>43190</v>
          </cell>
        </row>
        <row r="167">
          <cell r="A167">
            <v>43220</v>
          </cell>
        </row>
        <row r="168">
          <cell r="A168">
            <v>43251</v>
          </cell>
        </row>
        <row r="169">
          <cell r="A169">
            <v>43281</v>
          </cell>
        </row>
        <row r="170">
          <cell r="A170">
            <v>43312</v>
          </cell>
        </row>
        <row r="171">
          <cell r="A171">
            <v>43343</v>
          </cell>
        </row>
        <row r="172">
          <cell r="A172">
            <v>43373</v>
          </cell>
        </row>
        <row r="173">
          <cell r="A173">
            <v>43404</v>
          </cell>
        </row>
        <row r="174">
          <cell r="A174">
            <v>43434</v>
          </cell>
        </row>
        <row r="175">
          <cell r="A175">
            <v>43465</v>
          </cell>
        </row>
        <row r="176">
          <cell r="A176">
            <v>43496</v>
          </cell>
        </row>
        <row r="177">
          <cell r="A177">
            <v>43524</v>
          </cell>
        </row>
        <row r="178">
          <cell r="A178">
            <v>43555</v>
          </cell>
        </row>
        <row r="179">
          <cell r="A179">
            <v>43585</v>
          </cell>
        </row>
        <row r="180">
          <cell r="A180">
            <v>43616</v>
          </cell>
        </row>
        <row r="181">
          <cell r="A181">
            <v>43646</v>
          </cell>
        </row>
        <row r="182">
          <cell r="A182">
            <v>43677</v>
          </cell>
        </row>
        <row r="183">
          <cell r="A183">
            <v>43708</v>
          </cell>
        </row>
        <row r="184">
          <cell r="A184">
            <v>43738</v>
          </cell>
        </row>
        <row r="185">
          <cell r="A185">
            <v>43769</v>
          </cell>
        </row>
        <row r="186">
          <cell r="A186">
            <v>43799</v>
          </cell>
        </row>
        <row r="187">
          <cell r="A187">
            <v>43830</v>
          </cell>
        </row>
        <row r="188">
          <cell r="A188">
            <v>43861</v>
          </cell>
        </row>
        <row r="189">
          <cell r="A189">
            <v>43890</v>
          </cell>
        </row>
        <row r="190">
          <cell r="A190">
            <v>43921</v>
          </cell>
        </row>
        <row r="191">
          <cell r="A191">
            <v>43951</v>
          </cell>
        </row>
        <row r="192">
          <cell r="A192">
            <v>43982</v>
          </cell>
        </row>
        <row r="193">
          <cell r="A193">
            <v>44012</v>
          </cell>
        </row>
        <row r="194">
          <cell r="A194">
            <v>44043</v>
          </cell>
        </row>
        <row r="195">
          <cell r="A195">
            <v>44074</v>
          </cell>
        </row>
        <row r="196">
          <cell r="A196">
            <v>44104</v>
          </cell>
        </row>
        <row r="197">
          <cell r="A197">
            <v>44135</v>
          </cell>
        </row>
        <row r="198">
          <cell r="A198">
            <v>44165</v>
          </cell>
        </row>
        <row r="199">
          <cell r="A199">
            <v>44196</v>
          </cell>
        </row>
        <row r="200">
          <cell r="A200">
            <v>44227</v>
          </cell>
        </row>
        <row r="201">
          <cell r="A201">
            <v>44255</v>
          </cell>
        </row>
        <row r="202">
          <cell r="A202">
            <v>44286</v>
          </cell>
        </row>
        <row r="203">
          <cell r="A203">
            <v>44316</v>
          </cell>
        </row>
        <row r="204">
          <cell r="A204">
            <v>44347</v>
          </cell>
        </row>
        <row r="205">
          <cell r="A205">
            <v>44377</v>
          </cell>
        </row>
        <row r="206">
          <cell r="A206">
            <v>44408</v>
          </cell>
        </row>
        <row r="207">
          <cell r="A207">
            <v>44439</v>
          </cell>
        </row>
        <row r="208">
          <cell r="A208">
            <v>44469</v>
          </cell>
        </row>
        <row r="209">
          <cell r="A209">
            <v>44500</v>
          </cell>
        </row>
        <row r="210">
          <cell r="A210">
            <v>44530</v>
          </cell>
        </row>
        <row r="211">
          <cell r="A211">
            <v>44561</v>
          </cell>
        </row>
        <row r="212">
          <cell r="A212">
            <v>44592</v>
          </cell>
        </row>
        <row r="213">
          <cell r="A213">
            <v>44620</v>
          </cell>
        </row>
        <row r="214">
          <cell r="A214">
            <v>44651</v>
          </cell>
        </row>
        <row r="215">
          <cell r="A215">
            <v>44681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1:K48"/>
  <sheetViews>
    <sheetView tabSelected="1" workbookViewId="0"/>
  </sheetViews>
  <sheetFormatPr baseColWidth="10" defaultColWidth="10.59765625" defaultRowHeight="13"/>
  <cols>
    <col min="1" max="1" width="2.59765625" style="1" customWidth="1"/>
    <col min="2" max="2" width="14.3984375" style="1" customWidth="1"/>
    <col min="3" max="16384" width="10.59765625" style="1"/>
  </cols>
  <sheetData>
    <row r="11" spans="2:11" ht="18">
      <c r="B11" s="413" t="s">
        <v>93</v>
      </c>
      <c r="C11" s="413"/>
      <c r="D11" s="413"/>
      <c r="E11" s="413"/>
      <c r="F11" s="413"/>
      <c r="G11" s="413"/>
      <c r="H11" s="413"/>
      <c r="I11" s="413"/>
      <c r="J11" s="413"/>
      <c r="K11" s="413"/>
    </row>
    <row r="12" spans="2:11" ht="18">
      <c r="B12" s="107"/>
      <c r="C12" s="107"/>
      <c r="D12" s="107"/>
      <c r="E12" s="107"/>
      <c r="F12" s="107"/>
      <c r="G12" s="107"/>
      <c r="H12" s="107"/>
      <c r="I12" s="107"/>
      <c r="J12" s="107"/>
      <c r="K12" s="107"/>
    </row>
    <row r="13" spans="2:11" ht="18">
      <c r="B13" s="413" t="s">
        <v>94</v>
      </c>
      <c r="C13" s="413"/>
      <c r="D13" s="413"/>
      <c r="E13" s="413"/>
      <c r="F13" s="413"/>
      <c r="G13" s="413"/>
      <c r="H13" s="413"/>
      <c r="I13" s="413"/>
      <c r="J13" s="413"/>
    </row>
    <row r="16" spans="2:11">
      <c r="B16" s="418" t="s">
        <v>81</v>
      </c>
      <c r="C16" s="418"/>
      <c r="D16" s="418"/>
      <c r="E16" s="418"/>
      <c r="F16" s="418"/>
      <c r="G16" s="418"/>
      <c r="H16" s="418"/>
      <c r="I16" s="418"/>
      <c r="J16" s="418"/>
    </row>
    <row r="18" spans="2:10">
      <c r="B18" s="418" t="s">
        <v>82</v>
      </c>
      <c r="C18" s="418"/>
      <c r="D18" s="418"/>
      <c r="E18" s="418"/>
      <c r="F18" s="418"/>
      <c r="G18" s="418"/>
      <c r="H18" s="418"/>
      <c r="I18" s="418"/>
      <c r="J18" s="418"/>
    </row>
    <row r="20" spans="2:10" ht="14" customHeight="1">
      <c r="B20" s="419" t="s">
        <v>242</v>
      </c>
      <c r="C20" s="419"/>
      <c r="D20" s="419"/>
      <c r="E20" s="419"/>
      <c r="F20" s="419"/>
      <c r="G20" s="419"/>
      <c r="H20" s="419"/>
      <c r="I20" s="419"/>
      <c r="J20" s="419"/>
    </row>
    <row r="23" spans="2:10" ht="14" customHeight="1">
      <c r="B23" s="417" t="s">
        <v>243</v>
      </c>
      <c r="C23" s="417"/>
      <c r="D23" s="417"/>
      <c r="E23" s="417"/>
      <c r="F23" s="417"/>
      <c r="G23" s="417"/>
      <c r="H23" s="417"/>
      <c r="I23" s="417"/>
      <c r="J23" s="417"/>
    </row>
    <row r="24" spans="2:10" ht="14" customHeight="1">
      <c r="B24" s="417"/>
      <c r="C24" s="417"/>
      <c r="D24" s="417"/>
      <c r="E24" s="417"/>
      <c r="F24" s="417"/>
      <c r="G24" s="417"/>
      <c r="H24" s="417"/>
      <c r="I24" s="417"/>
      <c r="J24" s="417"/>
    </row>
    <row r="25" spans="2:10" ht="14" customHeight="1">
      <c r="B25" s="417"/>
      <c r="C25" s="417"/>
      <c r="D25" s="417"/>
      <c r="E25" s="417"/>
      <c r="F25" s="417"/>
      <c r="G25" s="417"/>
      <c r="H25" s="417"/>
      <c r="I25" s="417"/>
      <c r="J25" s="417"/>
    </row>
    <row r="26" spans="2:10" ht="14" customHeight="1">
      <c r="B26" s="417"/>
      <c r="C26" s="417"/>
      <c r="D26" s="417"/>
      <c r="E26" s="417"/>
      <c r="F26" s="417"/>
      <c r="G26" s="417"/>
      <c r="H26" s="417"/>
      <c r="I26" s="417"/>
      <c r="J26" s="417"/>
    </row>
    <row r="27" spans="2:10" ht="14" customHeight="1">
      <c r="B27" s="417"/>
      <c r="C27" s="417"/>
      <c r="D27" s="417"/>
      <c r="E27" s="417"/>
      <c r="F27" s="417"/>
      <c r="G27" s="417"/>
      <c r="H27" s="417"/>
      <c r="I27" s="417"/>
      <c r="J27" s="417"/>
    </row>
    <row r="28" spans="2:10" ht="14" customHeight="1">
      <c r="B28" s="417"/>
      <c r="C28" s="417"/>
      <c r="D28" s="417"/>
      <c r="E28" s="417"/>
      <c r="F28" s="417"/>
      <c r="G28" s="417"/>
      <c r="H28" s="417"/>
      <c r="I28" s="417"/>
      <c r="J28" s="417"/>
    </row>
    <row r="29" spans="2:10" ht="15" customHeight="1">
      <c r="B29" s="417"/>
      <c r="C29" s="417"/>
      <c r="D29" s="417"/>
      <c r="E29" s="417"/>
      <c r="F29" s="417"/>
      <c r="G29" s="417"/>
      <c r="H29" s="417"/>
      <c r="I29" s="417"/>
      <c r="J29" s="417"/>
    </row>
    <row r="41" spans="2:6" ht="18">
      <c r="C41" s="232"/>
      <c r="D41" s="232"/>
      <c r="E41" s="232"/>
      <c r="F41" s="232"/>
    </row>
    <row r="42" spans="2:6" ht="18">
      <c r="C42" s="232"/>
      <c r="D42" s="232"/>
      <c r="E42" s="232"/>
      <c r="F42" s="232"/>
    </row>
    <row r="43" spans="2:6">
      <c r="B43" s="8"/>
      <c r="C43" s="8"/>
      <c r="D43" s="75"/>
      <c r="E43" s="75"/>
      <c r="F43" s="75"/>
    </row>
    <row r="44" spans="2:6">
      <c r="B44" s="414"/>
      <c r="C44" s="414"/>
      <c r="D44" s="414"/>
      <c r="E44" s="415"/>
      <c r="F44" s="415"/>
    </row>
    <row r="45" spans="2:6">
      <c r="B45" s="414"/>
      <c r="C45" s="414"/>
      <c r="D45" s="414"/>
      <c r="E45" s="415"/>
      <c r="F45" s="415"/>
    </row>
    <row r="46" spans="2:6">
      <c r="B46" s="414"/>
      <c r="C46" s="414"/>
      <c r="D46" s="414"/>
      <c r="E46" s="416"/>
      <c r="F46" s="416"/>
    </row>
    <row r="47" spans="2:6">
      <c r="E47" s="415"/>
      <c r="F47" s="415"/>
    </row>
    <row r="48" spans="2:6">
      <c r="E48" s="75"/>
      <c r="F48" s="75"/>
    </row>
  </sheetData>
  <sheetProtection algorithmName="SHA-512" hashValue="N0m+JFE3stCcAaw8Fk0ZxgqRkJa2gnSWFCi7u13iVoA9utx3DvFh75O6ABwOOFxnFOLt62TZDehOSfjWQq15Dg==" saltValue="L7X4tKdMRgvEGSgMt65yjQ==" spinCount="100000" sheet="1" objects="1" scenarios="1"/>
  <mergeCells count="13">
    <mergeCell ref="E47:F47"/>
    <mergeCell ref="B23:J29"/>
    <mergeCell ref="B16:J16"/>
    <mergeCell ref="B18:J18"/>
    <mergeCell ref="B20:J20"/>
    <mergeCell ref="B44:D44"/>
    <mergeCell ref="E44:F44"/>
    <mergeCell ref="B11:K11"/>
    <mergeCell ref="B13:J13"/>
    <mergeCell ref="B45:D45"/>
    <mergeCell ref="E45:F45"/>
    <mergeCell ref="B46:D46"/>
    <mergeCell ref="E46:F46"/>
  </mergeCells>
  <pageMargins left="1.645" right="0.70866141732283472" top="1.6972222222222222" bottom="0.74803149606299213" header="0.31496062992125984" footer="0.31496062992125984"/>
  <pageSetup scale="94" orientation="landscape" r:id="rId1"/>
  <headerFooter>
    <oddHeader xml:space="preserve">&amp;L&amp;"System Font,Normal"&amp;K000000&amp;G&amp;R&amp;"System Font,Normal"&amp;K000000&amp;G
</oddHeader>
    <oddFooter>&amp;L&amp;"Arial,Normal"&amp;8PTAR Chihuahua Norte y PTAR Chihuahua Sur. Licitación Pública Presencial número 025-2019-JMAS-IPLP-RP-P.</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1F72F-68DA-124F-B01E-4370F3732FFE}">
  <dimension ref="C1:J84"/>
  <sheetViews>
    <sheetView workbookViewId="0">
      <selection activeCell="D9" sqref="D9"/>
    </sheetView>
  </sheetViews>
  <sheetFormatPr baseColWidth="10" defaultColWidth="13.796875" defaultRowHeight="13"/>
  <cols>
    <col min="1" max="1" width="13.796875" style="8"/>
    <col min="2" max="2" width="4.3984375" style="8" customWidth="1"/>
    <col min="3" max="3" width="60.19921875" style="8" customWidth="1"/>
    <col min="4" max="4" width="36.59765625" style="8" customWidth="1"/>
    <col min="5" max="5" width="14.3984375" style="8" customWidth="1"/>
    <col min="6" max="6" width="21" style="8" customWidth="1"/>
    <col min="7" max="7" width="20.19921875" style="8" customWidth="1"/>
    <col min="8" max="8" width="24.796875" style="8" customWidth="1"/>
    <col min="9" max="9" width="23.796875" style="8" customWidth="1"/>
    <col min="10" max="10" width="21" style="8" customWidth="1"/>
    <col min="11" max="11" width="4.3984375" style="8" customWidth="1"/>
    <col min="12" max="257" width="13.796875" style="8"/>
    <col min="258" max="258" width="4.3984375" style="8" customWidth="1"/>
    <col min="259" max="259" width="60.19921875" style="8" customWidth="1"/>
    <col min="260" max="260" width="36.59765625" style="8" customWidth="1"/>
    <col min="261" max="261" width="14.3984375" style="8" customWidth="1"/>
    <col min="262" max="262" width="21" style="8" customWidth="1"/>
    <col min="263" max="263" width="20.19921875" style="8" customWidth="1"/>
    <col min="264" max="264" width="24.796875" style="8" customWidth="1"/>
    <col min="265" max="265" width="23.796875" style="8" customWidth="1"/>
    <col min="266" max="266" width="21" style="8" customWidth="1"/>
    <col min="267" max="267" width="4.3984375" style="8" customWidth="1"/>
    <col min="268" max="513" width="13.796875" style="8"/>
    <col min="514" max="514" width="4.3984375" style="8" customWidth="1"/>
    <col min="515" max="515" width="60.19921875" style="8" customWidth="1"/>
    <col min="516" max="516" width="36.59765625" style="8" customWidth="1"/>
    <col min="517" max="517" width="14.3984375" style="8" customWidth="1"/>
    <col min="518" max="518" width="21" style="8" customWidth="1"/>
    <col min="519" max="519" width="20.19921875" style="8" customWidth="1"/>
    <col min="520" max="520" width="24.796875" style="8" customWidth="1"/>
    <col min="521" max="521" width="23.796875" style="8" customWidth="1"/>
    <col min="522" max="522" width="21" style="8" customWidth="1"/>
    <col min="523" max="523" width="4.3984375" style="8" customWidth="1"/>
    <col min="524" max="769" width="13.796875" style="8"/>
    <col min="770" max="770" width="4.3984375" style="8" customWidth="1"/>
    <col min="771" max="771" width="60.19921875" style="8" customWidth="1"/>
    <col min="772" max="772" width="36.59765625" style="8" customWidth="1"/>
    <col min="773" max="773" width="14.3984375" style="8" customWidth="1"/>
    <col min="774" max="774" width="21" style="8" customWidth="1"/>
    <col min="775" max="775" width="20.19921875" style="8" customWidth="1"/>
    <col min="776" max="776" width="24.796875" style="8" customWidth="1"/>
    <col min="777" max="777" width="23.796875" style="8" customWidth="1"/>
    <col min="778" max="778" width="21" style="8" customWidth="1"/>
    <col min="779" max="779" width="4.3984375" style="8" customWidth="1"/>
    <col min="780" max="1025" width="13.796875" style="8"/>
    <col min="1026" max="1026" width="4.3984375" style="8" customWidth="1"/>
    <col min="1027" max="1027" width="60.19921875" style="8" customWidth="1"/>
    <col min="1028" max="1028" width="36.59765625" style="8" customWidth="1"/>
    <col min="1029" max="1029" width="14.3984375" style="8" customWidth="1"/>
    <col min="1030" max="1030" width="21" style="8" customWidth="1"/>
    <col min="1031" max="1031" width="20.19921875" style="8" customWidth="1"/>
    <col min="1032" max="1032" width="24.796875" style="8" customWidth="1"/>
    <col min="1033" max="1033" width="23.796875" style="8" customWidth="1"/>
    <col min="1034" max="1034" width="21" style="8" customWidth="1"/>
    <col min="1035" max="1035" width="4.3984375" style="8" customWidth="1"/>
    <col min="1036" max="1281" width="13.796875" style="8"/>
    <col min="1282" max="1282" width="4.3984375" style="8" customWidth="1"/>
    <col min="1283" max="1283" width="60.19921875" style="8" customWidth="1"/>
    <col min="1284" max="1284" width="36.59765625" style="8" customWidth="1"/>
    <col min="1285" max="1285" width="14.3984375" style="8" customWidth="1"/>
    <col min="1286" max="1286" width="21" style="8" customWidth="1"/>
    <col min="1287" max="1287" width="20.19921875" style="8" customWidth="1"/>
    <col min="1288" max="1288" width="24.796875" style="8" customWidth="1"/>
    <col min="1289" max="1289" width="23.796875" style="8" customWidth="1"/>
    <col min="1290" max="1290" width="21" style="8" customWidth="1"/>
    <col min="1291" max="1291" width="4.3984375" style="8" customWidth="1"/>
    <col min="1292" max="1537" width="13.796875" style="8"/>
    <col min="1538" max="1538" width="4.3984375" style="8" customWidth="1"/>
    <col min="1539" max="1539" width="60.19921875" style="8" customWidth="1"/>
    <col min="1540" max="1540" width="36.59765625" style="8" customWidth="1"/>
    <col min="1541" max="1541" width="14.3984375" style="8" customWidth="1"/>
    <col min="1542" max="1542" width="21" style="8" customWidth="1"/>
    <col min="1543" max="1543" width="20.19921875" style="8" customWidth="1"/>
    <col min="1544" max="1544" width="24.796875" style="8" customWidth="1"/>
    <col min="1545" max="1545" width="23.796875" style="8" customWidth="1"/>
    <col min="1546" max="1546" width="21" style="8" customWidth="1"/>
    <col min="1547" max="1547" width="4.3984375" style="8" customWidth="1"/>
    <col min="1548" max="1793" width="13.796875" style="8"/>
    <col min="1794" max="1794" width="4.3984375" style="8" customWidth="1"/>
    <col min="1795" max="1795" width="60.19921875" style="8" customWidth="1"/>
    <col min="1796" max="1796" width="36.59765625" style="8" customWidth="1"/>
    <col min="1797" max="1797" width="14.3984375" style="8" customWidth="1"/>
    <col min="1798" max="1798" width="21" style="8" customWidth="1"/>
    <col min="1799" max="1799" width="20.19921875" style="8" customWidth="1"/>
    <col min="1800" max="1800" width="24.796875" style="8" customWidth="1"/>
    <col min="1801" max="1801" width="23.796875" style="8" customWidth="1"/>
    <col min="1802" max="1802" width="21" style="8" customWidth="1"/>
    <col min="1803" max="1803" width="4.3984375" style="8" customWidth="1"/>
    <col min="1804" max="2049" width="13.796875" style="8"/>
    <col min="2050" max="2050" width="4.3984375" style="8" customWidth="1"/>
    <col min="2051" max="2051" width="60.19921875" style="8" customWidth="1"/>
    <col min="2052" max="2052" width="36.59765625" style="8" customWidth="1"/>
    <col min="2053" max="2053" width="14.3984375" style="8" customWidth="1"/>
    <col min="2054" max="2054" width="21" style="8" customWidth="1"/>
    <col min="2055" max="2055" width="20.19921875" style="8" customWidth="1"/>
    <col min="2056" max="2056" width="24.796875" style="8" customWidth="1"/>
    <col min="2057" max="2057" width="23.796875" style="8" customWidth="1"/>
    <col min="2058" max="2058" width="21" style="8" customWidth="1"/>
    <col min="2059" max="2059" width="4.3984375" style="8" customWidth="1"/>
    <col min="2060" max="2305" width="13.796875" style="8"/>
    <col min="2306" max="2306" width="4.3984375" style="8" customWidth="1"/>
    <col min="2307" max="2307" width="60.19921875" style="8" customWidth="1"/>
    <col min="2308" max="2308" width="36.59765625" style="8" customWidth="1"/>
    <col min="2309" max="2309" width="14.3984375" style="8" customWidth="1"/>
    <col min="2310" max="2310" width="21" style="8" customWidth="1"/>
    <col min="2311" max="2311" width="20.19921875" style="8" customWidth="1"/>
    <col min="2312" max="2312" width="24.796875" style="8" customWidth="1"/>
    <col min="2313" max="2313" width="23.796875" style="8" customWidth="1"/>
    <col min="2314" max="2314" width="21" style="8" customWidth="1"/>
    <col min="2315" max="2315" width="4.3984375" style="8" customWidth="1"/>
    <col min="2316" max="2561" width="13.796875" style="8"/>
    <col min="2562" max="2562" width="4.3984375" style="8" customWidth="1"/>
    <col min="2563" max="2563" width="60.19921875" style="8" customWidth="1"/>
    <col min="2564" max="2564" width="36.59765625" style="8" customWidth="1"/>
    <col min="2565" max="2565" width="14.3984375" style="8" customWidth="1"/>
    <col min="2566" max="2566" width="21" style="8" customWidth="1"/>
    <col min="2567" max="2567" width="20.19921875" style="8" customWidth="1"/>
    <col min="2568" max="2568" width="24.796875" style="8" customWidth="1"/>
    <col min="2569" max="2569" width="23.796875" style="8" customWidth="1"/>
    <col min="2570" max="2570" width="21" style="8" customWidth="1"/>
    <col min="2571" max="2571" width="4.3984375" style="8" customWidth="1"/>
    <col min="2572" max="2817" width="13.796875" style="8"/>
    <col min="2818" max="2818" width="4.3984375" style="8" customWidth="1"/>
    <col min="2819" max="2819" width="60.19921875" style="8" customWidth="1"/>
    <col min="2820" max="2820" width="36.59765625" style="8" customWidth="1"/>
    <col min="2821" max="2821" width="14.3984375" style="8" customWidth="1"/>
    <col min="2822" max="2822" width="21" style="8" customWidth="1"/>
    <col min="2823" max="2823" width="20.19921875" style="8" customWidth="1"/>
    <col min="2824" max="2824" width="24.796875" style="8" customWidth="1"/>
    <col min="2825" max="2825" width="23.796875" style="8" customWidth="1"/>
    <col min="2826" max="2826" width="21" style="8" customWidth="1"/>
    <col min="2827" max="2827" width="4.3984375" style="8" customWidth="1"/>
    <col min="2828" max="3073" width="13.796875" style="8"/>
    <col min="3074" max="3074" width="4.3984375" style="8" customWidth="1"/>
    <col min="3075" max="3075" width="60.19921875" style="8" customWidth="1"/>
    <col min="3076" max="3076" width="36.59765625" style="8" customWidth="1"/>
    <col min="3077" max="3077" width="14.3984375" style="8" customWidth="1"/>
    <col min="3078" max="3078" width="21" style="8" customWidth="1"/>
    <col min="3079" max="3079" width="20.19921875" style="8" customWidth="1"/>
    <col min="3080" max="3080" width="24.796875" style="8" customWidth="1"/>
    <col min="3081" max="3081" width="23.796875" style="8" customWidth="1"/>
    <col min="3082" max="3082" width="21" style="8" customWidth="1"/>
    <col min="3083" max="3083" width="4.3984375" style="8" customWidth="1"/>
    <col min="3084" max="3329" width="13.796875" style="8"/>
    <col min="3330" max="3330" width="4.3984375" style="8" customWidth="1"/>
    <col min="3331" max="3331" width="60.19921875" style="8" customWidth="1"/>
    <col min="3332" max="3332" width="36.59765625" style="8" customWidth="1"/>
    <col min="3333" max="3333" width="14.3984375" style="8" customWidth="1"/>
    <col min="3334" max="3334" width="21" style="8" customWidth="1"/>
    <col min="3335" max="3335" width="20.19921875" style="8" customWidth="1"/>
    <col min="3336" max="3336" width="24.796875" style="8" customWidth="1"/>
    <col min="3337" max="3337" width="23.796875" style="8" customWidth="1"/>
    <col min="3338" max="3338" width="21" style="8" customWidth="1"/>
    <col min="3339" max="3339" width="4.3984375" style="8" customWidth="1"/>
    <col min="3340" max="3585" width="13.796875" style="8"/>
    <col min="3586" max="3586" width="4.3984375" style="8" customWidth="1"/>
    <col min="3587" max="3587" width="60.19921875" style="8" customWidth="1"/>
    <col min="3588" max="3588" width="36.59765625" style="8" customWidth="1"/>
    <col min="3589" max="3589" width="14.3984375" style="8" customWidth="1"/>
    <col min="3590" max="3590" width="21" style="8" customWidth="1"/>
    <col min="3591" max="3591" width="20.19921875" style="8" customWidth="1"/>
    <col min="3592" max="3592" width="24.796875" style="8" customWidth="1"/>
    <col min="3593" max="3593" width="23.796875" style="8" customWidth="1"/>
    <col min="3594" max="3594" width="21" style="8" customWidth="1"/>
    <col min="3595" max="3595" width="4.3984375" style="8" customWidth="1"/>
    <col min="3596" max="3841" width="13.796875" style="8"/>
    <col min="3842" max="3842" width="4.3984375" style="8" customWidth="1"/>
    <col min="3843" max="3843" width="60.19921875" style="8" customWidth="1"/>
    <col min="3844" max="3844" width="36.59765625" style="8" customWidth="1"/>
    <col min="3845" max="3845" width="14.3984375" style="8" customWidth="1"/>
    <col min="3846" max="3846" width="21" style="8" customWidth="1"/>
    <col min="3847" max="3847" width="20.19921875" style="8" customWidth="1"/>
    <col min="3848" max="3848" width="24.796875" style="8" customWidth="1"/>
    <col min="3849" max="3849" width="23.796875" style="8" customWidth="1"/>
    <col min="3850" max="3850" width="21" style="8" customWidth="1"/>
    <col min="3851" max="3851" width="4.3984375" style="8" customWidth="1"/>
    <col min="3852" max="4097" width="13.796875" style="8"/>
    <col min="4098" max="4098" width="4.3984375" style="8" customWidth="1"/>
    <col min="4099" max="4099" width="60.19921875" style="8" customWidth="1"/>
    <col min="4100" max="4100" width="36.59765625" style="8" customWidth="1"/>
    <col min="4101" max="4101" width="14.3984375" style="8" customWidth="1"/>
    <col min="4102" max="4102" width="21" style="8" customWidth="1"/>
    <col min="4103" max="4103" width="20.19921875" style="8" customWidth="1"/>
    <col min="4104" max="4104" width="24.796875" style="8" customWidth="1"/>
    <col min="4105" max="4105" width="23.796875" style="8" customWidth="1"/>
    <col min="4106" max="4106" width="21" style="8" customWidth="1"/>
    <col min="4107" max="4107" width="4.3984375" style="8" customWidth="1"/>
    <col min="4108" max="4353" width="13.796875" style="8"/>
    <col min="4354" max="4354" width="4.3984375" style="8" customWidth="1"/>
    <col min="4355" max="4355" width="60.19921875" style="8" customWidth="1"/>
    <col min="4356" max="4356" width="36.59765625" style="8" customWidth="1"/>
    <col min="4357" max="4357" width="14.3984375" style="8" customWidth="1"/>
    <col min="4358" max="4358" width="21" style="8" customWidth="1"/>
    <col min="4359" max="4359" width="20.19921875" style="8" customWidth="1"/>
    <col min="4360" max="4360" width="24.796875" style="8" customWidth="1"/>
    <col min="4361" max="4361" width="23.796875" style="8" customWidth="1"/>
    <col min="4362" max="4362" width="21" style="8" customWidth="1"/>
    <col min="4363" max="4363" width="4.3984375" style="8" customWidth="1"/>
    <col min="4364" max="4609" width="13.796875" style="8"/>
    <col min="4610" max="4610" width="4.3984375" style="8" customWidth="1"/>
    <col min="4611" max="4611" width="60.19921875" style="8" customWidth="1"/>
    <col min="4612" max="4612" width="36.59765625" style="8" customWidth="1"/>
    <col min="4613" max="4613" width="14.3984375" style="8" customWidth="1"/>
    <col min="4614" max="4614" width="21" style="8" customWidth="1"/>
    <col min="4615" max="4615" width="20.19921875" style="8" customWidth="1"/>
    <col min="4616" max="4616" width="24.796875" style="8" customWidth="1"/>
    <col min="4617" max="4617" width="23.796875" style="8" customWidth="1"/>
    <col min="4618" max="4618" width="21" style="8" customWidth="1"/>
    <col min="4619" max="4619" width="4.3984375" style="8" customWidth="1"/>
    <col min="4620" max="4865" width="13.796875" style="8"/>
    <col min="4866" max="4866" width="4.3984375" style="8" customWidth="1"/>
    <col min="4867" max="4867" width="60.19921875" style="8" customWidth="1"/>
    <col min="4868" max="4868" width="36.59765625" style="8" customWidth="1"/>
    <col min="4869" max="4869" width="14.3984375" style="8" customWidth="1"/>
    <col min="4870" max="4870" width="21" style="8" customWidth="1"/>
    <col min="4871" max="4871" width="20.19921875" style="8" customWidth="1"/>
    <col min="4872" max="4872" width="24.796875" style="8" customWidth="1"/>
    <col min="4873" max="4873" width="23.796875" style="8" customWidth="1"/>
    <col min="4874" max="4874" width="21" style="8" customWidth="1"/>
    <col min="4875" max="4875" width="4.3984375" style="8" customWidth="1"/>
    <col min="4876" max="5121" width="13.796875" style="8"/>
    <col min="5122" max="5122" width="4.3984375" style="8" customWidth="1"/>
    <col min="5123" max="5123" width="60.19921875" style="8" customWidth="1"/>
    <col min="5124" max="5124" width="36.59765625" style="8" customWidth="1"/>
    <col min="5125" max="5125" width="14.3984375" style="8" customWidth="1"/>
    <col min="5126" max="5126" width="21" style="8" customWidth="1"/>
    <col min="5127" max="5127" width="20.19921875" style="8" customWidth="1"/>
    <col min="5128" max="5128" width="24.796875" style="8" customWidth="1"/>
    <col min="5129" max="5129" width="23.796875" style="8" customWidth="1"/>
    <col min="5130" max="5130" width="21" style="8" customWidth="1"/>
    <col min="5131" max="5131" width="4.3984375" style="8" customWidth="1"/>
    <col min="5132" max="5377" width="13.796875" style="8"/>
    <col min="5378" max="5378" width="4.3984375" style="8" customWidth="1"/>
    <col min="5379" max="5379" width="60.19921875" style="8" customWidth="1"/>
    <col min="5380" max="5380" width="36.59765625" style="8" customWidth="1"/>
    <col min="5381" max="5381" width="14.3984375" style="8" customWidth="1"/>
    <col min="5382" max="5382" width="21" style="8" customWidth="1"/>
    <col min="5383" max="5383" width="20.19921875" style="8" customWidth="1"/>
    <col min="5384" max="5384" width="24.796875" style="8" customWidth="1"/>
    <col min="5385" max="5385" width="23.796875" style="8" customWidth="1"/>
    <col min="5386" max="5386" width="21" style="8" customWidth="1"/>
    <col min="5387" max="5387" width="4.3984375" style="8" customWidth="1"/>
    <col min="5388" max="5633" width="13.796875" style="8"/>
    <col min="5634" max="5634" width="4.3984375" style="8" customWidth="1"/>
    <col min="5635" max="5635" width="60.19921875" style="8" customWidth="1"/>
    <col min="5636" max="5636" width="36.59765625" style="8" customWidth="1"/>
    <col min="5637" max="5637" width="14.3984375" style="8" customWidth="1"/>
    <col min="5638" max="5638" width="21" style="8" customWidth="1"/>
    <col min="5639" max="5639" width="20.19921875" style="8" customWidth="1"/>
    <col min="5640" max="5640" width="24.796875" style="8" customWidth="1"/>
    <col min="5641" max="5641" width="23.796875" style="8" customWidth="1"/>
    <col min="5642" max="5642" width="21" style="8" customWidth="1"/>
    <col min="5643" max="5643" width="4.3984375" style="8" customWidth="1"/>
    <col min="5644" max="5889" width="13.796875" style="8"/>
    <col min="5890" max="5890" width="4.3984375" style="8" customWidth="1"/>
    <col min="5891" max="5891" width="60.19921875" style="8" customWidth="1"/>
    <col min="5892" max="5892" width="36.59765625" style="8" customWidth="1"/>
    <col min="5893" max="5893" width="14.3984375" style="8" customWidth="1"/>
    <col min="5894" max="5894" width="21" style="8" customWidth="1"/>
    <col min="5895" max="5895" width="20.19921875" style="8" customWidth="1"/>
    <col min="5896" max="5896" width="24.796875" style="8" customWidth="1"/>
    <col min="5897" max="5897" width="23.796875" style="8" customWidth="1"/>
    <col min="5898" max="5898" width="21" style="8" customWidth="1"/>
    <col min="5899" max="5899" width="4.3984375" style="8" customWidth="1"/>
    <col min="5900" max="6145" width="13.796875" style="8"/>
    <col min="6146" max="6146" width="4.3984375" style="8" customWidth="1"/>
    <col min="6147" max="6147" width="60.19921875" style="8" customWidth="1"/>
    <col min="6148" max="6148" width="36.59765625" style="8" customWidth="1"/>
    <col min="6149" max="6149" width="14.3984375" style="8" customWidth="1"/>
    <col min="6150" max="6150" width="21" style="8" customWidth="1"/>
    <col min="6151" max="6151" width="20.19921875" style="8" customWidth="1"/>
    <col min="6152" max="6152" width="24.796875" style="8" customWidth="1"/>
    <col min="6153" max="6153" width="23.796875" style="8" customWidth="1"/>
    <col min="6154" max="6154" width="21" style="8" customWidth="1"/>
    <col min="6155" max="6155" width="4.3984375" style="8" customWidth="1"/>
    <col min="6156" max="6401" width="13.796875" style="8"/>
    <col min="6402" max="6402" width="4.3984375" style="8" customWidth="1"/>
    <col min="6403" max="6403" width="60.19921875" style="8" customWidth="1"/>
    <col min="6404" max="6404" width="36.59765625" style="8" customWidth="1"/>
    <col min="6405" max="6405" width="14.3984375" style="8" customWidth="1"/>
    <col min="6406" max="6406" width="21" style="8" customWidth="1"/>
    <col min="6407" max="6407" width="20.19921875" style="8" customWidth="1"/>
    <col min="6408" max="6408" width="24.796875" style="8" customWidth="1"/>
    <col min="6409" max="6409" width="23.796875" style="8" customWidth="1"/>
    <col min="6410" max="6410" width="21" style="8" customWidth="1"/>
    <col min="6411" max="6411" width="4.3984375" style="8" customWidth="1"/>
    <col min="6412" max="6657" width="13.796875" style="8"/>
    <col min="6658" max="6658" width="4.3984375" style="8" customWidth="1"/>
    <col min="6659" max="6659" width="60.19921875" style="8" customWidth="1"/>
    <col min="6660" max="6660" width="36.59765625" style="8" customWidth="1"/>
    <col min="6661" max="6661" width="14.3984375" style="8" customWidth="1"/>
    <col min="6662" max="6662" width="21" style="8" customWidth="1"/>
    <col min="6663" max="6663" width="20.19921875" style="8" customWidth="1"/>
    <col min="6664" max="6664" width="24.796875" style="8" customWidth="1"/>
    <col min="6665" max="6665" width="23.796875" style="8" customWidth="1"/>
    <col min="6666" max="6666" width="21" style="8" customWidth="1"/>
    <col min="6667" max="6667" width="4.3984375" style="8" customWidth="1"/>
    <col min="6668" max="6913" width="13.796875" style="8"/>
    <col min="6914" max="6914" width="4.3984375" style="8" customWidth="1"/>
    <col min="6915" max="6915" width="60.19921875" style="8" customWidth="1"/>
    <col min="6916" max="6916" width="36.59765625" style="8" customWidth="1"/>
    <col min="6917" max="6917" width="14.3984375" style="8" customWidth="1"/>
    <col min="6918" max="6918" width="21" style="8" customWidth="1"/>
    <col min="6919" max="6919" width="20.19921875" style="8" customWidth="1"/>
    <col min="6920" max="6920" width="24.796875" style="8" customWidth="1"/>
    <col min="6921" max="6921" width="23.796875" style="8" customWidth="1"/>
    <col min="6922" max="6922" width="21" style="8" customWidth="1"/>
    <col min="6923" max="6923" width="4.3984375" style="8" customWidth="1"/>
    <col min="6924" max="7169" width="13.796875" style="8"/>
    <col min="7170" max="7170" width="4.3984375" style="8" customWidth="1"/>
    <col min="7171" max="7171" width="60.19921875" style="8" customWidth="1"/>
    <col min="7172" max="7172" width="36.59765625" style="8" customWidth="1"/>
    <col min="7173" max="7173" width="14.3984375" style="8" customWidth="1"/>
    <col min="7174" max="7174" width="21" style="8" customWidth="1"/>
    <col min="7175" max="7175" width="20.19921875" style="8" customWidth="1"/>
    <col min="7176" max="7176" width="24.796875" style="8" customWidth="1"/>
    <col min="7177" max="7177" width="23.796875" style="8" customWidth="1"/>
    <col min="7178" max="7178" width="21" style="8" customWidth="1"/>
    <col min="7179" max="7179" width="4.3984375" style="8" customWidth="1"/>
    <col min="7180" max="7425" width="13.796875" style="8"/>
    <col min="7426" max="7426" width="4.3984375" style="8" customWidth="1"/>
    <col min="7427" max="7427" width="60.19921875" style="8" customWidth="1"/>
    <col min="7428" max="7428" width="36.59765625" style="8" customWidth="1"/>
    <col min="7429" max="7429" width="14.3984375" style="8" customWidth="1"/>
    <col min="7430" max="7430" width="21" style="8" customWidth="1"/>
    <col min="7431" max="7431" width="20.19921875" style="8" customWidth="1"/>
    <col min="7432" max="7432" width="24.796875" style="8" customWidth="1"/>
    <col min="7433" max="7433" width="23.796875" style="8" customWidth="1"/>
    <col min="7434" max="7434" width="21" style="8" customWidth="1"/>
    <col min="7435" max="7435" width="4.3984375" style="8" customWidth="1"/>
    <col min="7436" max="7681" width="13.796875" style="8"/>
    <col min="7682" max="7682" width="4.3984375" style="8" customWidth="1"/>
    <col min="7683" max="7683" width="60.19921875" style="8" customWidth="1"/>
    <col min="7684" max="7684" width="36.59765625" style="8" customWidth="1"/>
    <col min="7685" max="7685" width="14.3984375" style="8" customWidth="1"/>
    <col min="7686" max="7686" width="21" style="8" customWidth="1"/>
    <col min="7687" max="7687" width="20.19921875" style="8" customWidth="1"/>
    <col min="7688" max="7688" width="24.796875" style="8" customWidth="1"/>
    <col min="7689" max="7689" width="23.796875" style="8" customWidth="1"/>
    <col min="7690" max="7690" width="21" style="8" customWidth="1"/>
    <col min="7691" max="7691" width="4.3984375" style="8" customWidth="1"/>
    <col min="7692" max="7937" width="13.796875" style="8"/>
    <col min="7938" max="7938" width="4.3984375" style="8" customWidth="1"/>
    <col min="7939" max="7939" width="60.19921875" style="8" customWidth="1"/>
    <col min="7940" max="7940" width="36.59765625" style="8" customWidth="1"/>
    <col min="7941" max="7941" width="14.3984375" style="8" customWidth="1"/>
    <col min="7942" max="7942" width="21" style="8" customWidth="1"/>
    <col min="7943" max="7943" width="20.19921875" style="8" customWidth="1"/>
    <col min="7944" max="7944" width="24.796875" style="8" customWidth="1"/>
    <col min="7945" max="7945" width="23.796875" style="8" customWidth="1"/>
    <col min="7946" max="7946" width="21" style="8" customWidth="1"/>
    <col min="7947" max="7947" width="4.3984375" style="8" customWidth="1"/>
    <col min="7948" max="8193" width="13.796875" style="8"/>
    <col min="8194" max="8194" width="4.3984375" style="8" customWidth="1"/>
    <col min="8195" max="8195" width="60.19921875" style="8" customWidth="1"/>
    <col min="8196" max="8196" width="36.59765625" style="8" customWidth="1"/>
    <col min="8197" max="8197" width="14.3984375" style="8" customWidth="1"/>
    <col min="8198" max="8198" width="21" style="8" customWidth="1"/>
    <col min="8199" max="8199" width="20.19921875" style="8" customWidth="1"/>
    <col min="8200" max="8200" width="24.796875" style="8" customWidth="1"/>
    <col min="8201" max="8201" width="23.796875" style="8" customWidth="1"/>
    <col min="8202" max="8202" width="21" style="8" customWidth="1"/>
    <col min="8203" max="8203" width="4.3984375" style="8" customWidth="1"/>
    <col min="8204" max="8449" width="13.796875" style="8"/>
    <col min="8450" max="8450" width="4.3984375" style="8" customWidth="1"/>
    <col min="8451" max="8451" width="60.19921875" style="8" customWidth="1"/>
    <col min="8452" max="8452" width="36.59765625" style="8" customWidth="1"/>
    <col min="8453" max="8453" width="14.3984375" style="8" customWidth="1"/>
    <col min="8454" max="8454" width="21" style="8" customWidth="1"/>
    <col min="8455" max="8455" width="20.19921875" style="8" customWidth="1"/>
    <col min="8456" max="8456" width="24.796875" style="8" customWidth="1"/>
    <col min="8457" max="8457" width="23.796875" style="8" customWidth="1"/>
    <col min="8458" max="8458" width="21" style="8" customWidth="1"/>
    <col min="8459" max="8459" width="4.3984375" style="8" customWidth="1"/>
    <col min="8460" max="8705" width="13.796875" style="8"/>
    <col min="8706" max="8706" width="4.3984375" style="8" customWidth="1"/>
    <col min="8707" max="8707" width="60.19921875" style="8" customWidth="1"/>
    <col min="8708" max="8708" width="36.59765625" style="8" customWidth="1"/>
    <col min="8709" max="8709" width="14.3984375" style="8" customWidth="1"/>
    <col min="8710" max="8710" width="21" style="8" customWidth="1"/>
    <col min="8711" max="8711" width="20.19921875" style="8" customWidth="1"/>
    <col min="8712" max="8712" width="24.796875" style="8" customWidth="1"/>
    <col min="8713" max="8713" width="23.796875" style="8" customWidth="1"/>
    <col min="8714" max="8714" width="21" style="8" customWidth="1"/>
    <col min="8715" max="8715" width="4.3984375" style="8" customWidth="1"/>
    <col min="8716" max="8961" width="13.796875" style="8"/>
    <col min="8962" max="8962" width="4.3984375" style="8" customWidth="1"/>
    <col min="8963" max="8963" width="60.19921875" style="8" customWidth="1"/>
    <col min="8964" max="8964" width="36.59765625" style="8" customWidth="1"/>
    <col min="8965" max="8965" width="14.3984375" style="8" customWidth="1"/>
    <col min="8966" max="8966" width="21" style="8" customWidth="1"/>
    <col min="8967" max="8967" width="20.19921875" style="8" customWidth="1"/>
    <col min="8968" max="8968" width="24.796875" style="8" customWidth="1"/>
    <col min="8969" max="8969" width="23.796875" style="8" customWidth="1"/>
    <col min="8970" max="8970" width="21" style="8" customWidth="1"/>
    <col min="8971" max="8971" width="4.3984375" style="8" customWidth="1"/>
    <col min="8972" max="9217" width="13.796875" style="8"/>
    <col min="9218" max="9218" width="4.3984375" style="8" customWidth="1"/>
    <col min="9219" max="9219" width="60.19921875" style="8" customWidth="1"/>
    <col min="9220" max="9220" width="36.59765625" style="8" customWidth="1"/>
    <col min="9221" max="9221" width="14.3984375" style="8" customWidth="1"/>
    <col min="9222" max="9222" width="21" style="8" customWidth="1"/>
    <col min="9223" max="9223" width="20.19921875" style="8" customWidth="1"/>
    <col min="9224" max="9224" width="24.796875" style="8" customWidth="1"/>
    <col min="9225" max="9225" width="23.796875" style="8" customWidth="1"/>
    <col min="9226" max="9226" width="21" style="8" customWidth="1"/>
    <col min="9227" max="9227" width="4.3984375" style="8" customWidth="1"/>
    <col min="9228" max="9473" width="13.796875" style="8"/>
    <col min="9474" max="9474" width="4.3984375" style="8" customWidth="1"/>
    <col min="9475" max="9475" width="60.19921875" style="8" customWidth="1"/>
    <col min="9476" max="9476" width="36.59765625" style="8" customWidth="1"/>
    <col min="9477" max="9477" width="14.3984375" style="8" customWidth="1"/>
    <col min="9478" max="9478" width="21" style="8" customWidth="1"/>
    <col min="9479" max="9479" width="20.19921875" style="8" customWidth="1"/>
    <col min="9480" max="9480" width="24.796875" style="8" customWidth="1"/>
    <col min="9481" max="9481" width="23.796875" style="8" customWidth="1"/>
    <col min="9482" max="9482" width="21" style="8" customWidth="1"/>
    <col min="9483" max="9483" width="4.3984375" style="8" customWidth="1"/>
    <col min="9484" max="9729" width="13.796875" style="8"/>
    <col min="9730" max="9730" width="4.3984375" style="8" customWidth="1"/>
    <col min="9731" max="9731" width="60.19921875" style="8" customWidth="1"/>
    <col min="9732" max="9732" width="36.59765625" style="8" customWidth="1"/>
    <col min="9733" max="9733" width="14.3984375" style="8" customWidth="1"/>
    <col min="9734" max="9734" width="21" style="8" customWidth="1"/>
    <col min="9735" max="9735" width="20.19921875" style="8" customWidth="1"/>
    <col min="9736" max="9736" width="24.796875" style="8" customWidth="1"/>
    <col min="9737" max="9737" width="23.796875" style="8" customWidth="1"/>
    <col min="9738" max="9738" width="21" style="8" customWidth="1"/>
    <col min="9739" max="9739" width="4.3984375" style="8" customWidth="1"/>
    <col min="9740" max="9985" width="13.796875" style="8"/>
    <col min="9986" max="9986" width="4.3984375" style="8" customWidth="1"/>
    <col min="9987" max="9987" width="60.19921875" style="8" customWidth="1"/>
    <col min="9988" max="9988" width="36.59765625" style="8" customWidth="1"/>
    <col min="9989" max="9989" width="14.3984375" style="8" customWidth="1"/>
    <col min="9990" max="9990" width="21" style="8" customWidth="1"/>
    <col min="9991" max="9991" width="20.19921875" style="8" customWidth="1"/>
    <col min="9992" max="9992" width="24.796875" style="8" customWidth="1"/>
    <col min="9993" max="9993" width="23.796875" style="8" customWidth="1"/>
    <col min="9994" max="9994" width="21" style="8" customWidth="1"/>
    <col min="9995" max="9995" width="4.3984375" style="8" customWidth="1"/>
    <col min="9996" max="10241" width="13.796875" style="8"/>
    <col min="10242" max="10242" width="4.3984375" style="8" customWidth="1"/>
    <col min="10243" max="10243" width="60.19921875" style="8" customWidth="1"/>
    <col min="10244" max="10244" width="36.59765625" style="8" customWidth="1"/>
    <col min="10245" max="10245" width="14.3984375" style="8" customWidth="1"/>
    <col min="10246" max="10246" width="21" style="8" customWidth="1"/>
    <col min="10247" max="10247" width="20.19921875" style="8" customWidth="1"/>
    <col min="10248" max="10248" width="24.796875" style="8" customWidth="1"/>
    <col min="10249" max="10249" width="23.796875" style="8" customWidth="1"/>
    <col min="10250" max="10250" width="21" style="8" customWidth="1"/>
    <col min="10251" max="10251" width="4.3984375" style="8" customWidth="1"/>
    <col min="10252" max="10497" width="13.796875" style="8"/>
    <col min="10498" max="10498" width="4.3984375" style="8" customWidth="1"/>
    <col min="10499" max="10499" width="60.19921875" style="8" customWidth="1"/>
    <col min="10500" max="10500" width="36.59765625" style="8" customWidth="1"/>
    <col min="10501" max="10501" width="14.3984375" style="8" customWidth="1"/>
    <col min="10502" max="10502" width="21" style="8" customWidth="1"/>
    <col min="10503" max="10503" width="20.19921875" style="8" customWidth="1"/>
    <col min="10504" max="10504" width="24.796875" style="8" customWidth="1"/>
    <col min="10505" max="10505" width="23.796875" style="8" customWidth="1"/>
    <col min="10506" max="10506" width="21" style="8" customWidth="1"/>
    <col min="10507" max="10507" width="4.3984375" style="8" customWidth="1"/>
    <col min="10508" max="10753" width="13.796875" style="8"/>
    <col min="10754" max="10754" width="4.3984375" style="8" customWidth="1"/>
    <col min="10755" max="10755" width="60.19921875" style="8" customWidth="1"/>
    <col min="10756" max="10756" width="36.59765625" style="8" customWidth="1"/>
    <col min="10757" max="10757" width="14.3984375" style="8" customWidth="1"/>
    <col min="10758" max="10758" width="21" style="8" customWidth="1"/>
    <col min="10759" max="10759" width="20.19921875" style="8" customWidth="1"/>
    <col min="10760" max="10760" width="24.796875" style="8" customWidth="1"/>
    <col min="10761" max="10761" width="23.796875" style="8" customWidth="1"/>
    <col min="10762" max="10762" width="21" style="8" customWidth="1"/>
    <col min="10763" max="10763" width="4.3984375" style="8" customWidth="1"/>
    <col min="10764" max="11009" width="13.796875" style="8"/>
    <col min="11010" max="11010" width="4.3984375" style="8" customWidth="1"/>
    <col min="11011" max="11011" width="60.19921875" style="8" customWidth="1"/>
    <col min="11012" max="11012" width="36.59765625" style="8" customWidth="1"/>
    <col min="11013" max="11013" width="14.3984375" style="8" customWidth="1"/>
    <col min="11014" max="11014" width="21" style="8" customWidth="1"/>
    <col min="11015" max="11015" width="20.19921875" style="8" customWidth="1"/>
    <col min="11016" max="11016" width="24.796875" style="8" customWidth="1"/>
    <col min="11017" max="11017" width="23.796875" style="8" customWidth="1"/>
    <col min="11018" max="11018" width="21" style="8" customWidth="1"/>
    <col min="11019" max="11019" width="4.3984375" style="8" customWidth="1"/>
    <col min="11020" max="11265" width="13.796875" style="8"/>
    <col min="11266" max="11266" width="4.3984375" style="8" customWidth="1"/>
    <col min="11267" max="11267" width="60.19921875" style="8" customWidth="1"/>
    <col min="11268" max="11268" width="36.59765625" style="8" customWidth="1"/>
    <col min="11269" max="11269" width="14.3984375" style="8" customWidth="1"/>
    <col min="11270" max="11270" width="21" style="8" customWidth="1"/>
    <col min="11271" max="11271" width="20.19921875" style="8" customWidth="1"/>
    <col min="11272" max="11272" width="24.796875" style="8" customWidth="1"/>
    <col min="11273" max="11273" width="23.796875" style="8" customWidth="1"/>
    <col min="11274" max="11274" width="21" style="8" customWidth="1"/>
    <col min="11275" max="11275" width="4.3984375" style="8" customWidth="1"/>
    <col min="11276" max="11521" width="13.796875" style="8"/>
    <col min="11522" max="11522" width="4.3984375" style="8" customWidth="1"/>
    <col min="11523" max="11523" width="60.19921875" style="8" customWidth="1"/>
    <col min="11524" max="11524" width="36.59765625" style="8" customWidth="1"/>
    <col min="11525" max="11525" width="14.3984375" style="8" customWidth="1"/>
    <col min="11526" max="11526" width="21" style="8" customWidth="1"/>
    <col min="11527" max="11527" width="20.19921875" style="8" customWidth="1"/>
    <col min="11528" max="11528" width="24.796875" style="8" customWidth="1"/>
    <col min="11529" max="11529" width="23.796875" style="8" customWidth="1"/>
    <col min="11530" max="11530" width="21" style="8" customWidth="1"/>
    <col min="11531" max="11531" width="4.3984375" style="8" customWidth="1"/>
    <col min="11532" max="11777" width="13.796875" style="8"/>
    <col min="11778" max="11778" width="4.3984375" style="8" customWidth="1"/>
    <col min="11779" max="11779" width="60.19921875" style="8" customWidth="1"/>
    <col min="11780" max="11780" width="36.59765625" style="8" customWidth="1"/>
    <col min="11781" max="11781" width="14.3984375" style="8" customWidth="1"/>
    <col min="11782" max="11782" width="21" style="8" customWidth="1"/>
    <col min="11783" max="11783" width="20.19921875" style="8" customWidth="1"/>
    <col min="11784" max="11784" width="24.796875" style="8" customWidth="1"/>
    <col min="11785" max="11785" width="23.796875" style="8" customWidth="1"/>
    <col min="11786" max="11786" width="21" style="8" customWidth="1"/>
    <col min="11787" max="11787" width="4.3984375" style="8" customWidth="1"/>
    <col min="11788" max="12033" width="13.796875" style="8"/>
    <col min="12034" max="12034" width="4.3984375" style="8" customWidth="1"/>
    <col min="12035" max="12035" width="60.19921875" style="8" customWidth="1"/>
    <col min="12036" max="12036" width="36.59765625" style="8" customWidth="1"/>
    <col min="12037" max="12037" width="14.3984375" style="8" customWidth="1"/>
    <col min="12038" max="12038" width="21" style="8" customWidth="1"/>
    <col min="12039" max="12039" width="20.19921875" style="8" customWidth="1"/>
    <col min="12040" max="12040" width="24.796875" style="8" customWidth="1"/>
    <col min="12041" max="12041" width="23.796875" style="8" customWidth="1"/>
    <col min="12042" max="12042" width="21" style="8" customWidth="1"/>
    <col min="12043" max="12043" width="4.3984375" style="8" customWidth="1"/>
    <col min="12044" max="12289" width="13.796875" style="8"/>
    <col min="12290" max="12290" width="4.3984375" style="8" customWidth="1"/>
    <col min="12291" max="12291" width="60.19921875" style="8" customWidth="1"/>
    <col min="12292" max="12292" width="36.59765625" style="8" customWidth="1"/>
    <col min="12293" max="12293" width="14.3984375" style="8" customWidth="1"/>
    <col min="12294" max="12294" width="21" style="8" customWidth="1"/>
    <col min="12295" max="12295" width="20.19921875" style="8" customWidth="1"/>
    <col min="12296" max="12296" width="24.796875" style="8" customWidth="1"/>
    <col min="12297" max="12297" width="23.796875" style="8" customWidth="1"/>
    <col min="12298" max="12298" width="21" style="8" customWidth="1"/>
    <col min="12299" max="12299" width="4.3984375" style="8" customWidth="1"/>
    <col min="12300" max="12545" width="13.796875" style="8"/>
    <col min="12546" max="12546" width="4.3984375" style="8" customWidth="1"/>
    <col min="12547" max="12547" width="60.19921875" style="8" customWidth="1"/>
    <col min="12548" max="12548" width="36.59765625" style="8" customWidth="1"/>
    <col min="12549" max="12549" width="14.3984375" style="8" customWidth="1"/>
    <col min="12550" max="12550" width="21" style="8" customWidth="1"/>
    <col min="12551" max="12551" width="20.19921875" style="8" customWidth="1"/>
    <col min="12552" max="12552" width="24.796875" style="8" customWidth="1"/>
    <col min="12553" max="12553" width="23.796875" style="8" customWidth="1"/>
    <col min="12554" max="12554" width="21" style="8" customWidth="1"/>
    <col min="12555" max="12555" width="4.3984375" style="8" customWidth="1"/>
    <col min="12556" max="12801" width="13.796875" style="8"/>
    <col min="12802" max="12802" width="4.3984375" style="8" customWidth="1"/>
    <col min="12803" max="12803" width="60.19921875" style="8" customWidth="1"/>
    <col min="12804" max="12804" width="36.59765625" style="8" customWidth="1"/>
    <col min="12805" max="12805" width="14.3984375" style="8" customWidth="1"/>
    <col min="12806" max="12806" width="21" style="8" customWidth="1"/>
    <col min="12807" max="12807" width="20.19921875" style="8" customWidth="1"/>
    <col min="12808" max="12808" width="24.796875" style="8" customWidth="1"/>
    <col min="12809" max="12809" width="23.796875" style="8" customWidth="1"/>
    <col min="12810" max="12810" width="21" style="8" customWidth="1"/>
    <col min="12811" max="12811" width="4.3984375" style="8" customWidth="1"/>
    <col min="12812" max="13057" width="13.796875" style="8"/>
    <col min="13058" max="13058" width="4.3984375" style="8" customWidth="1"/>
    <col min="13059" max="13059" width="60.19921875" style="8" customWidth="1"/>
    <col min="13060" max="13060" width="36.59765625" style="8" customWidth="1"/>
    <col min="13061" max="13061" width="14.3984375" style="8" customWidth="1"/>
    <col min="13062" max="13062" width="21" style="8" customWidth="1"/>
    <col min="13063" max="13063" width="20.19921875" style="8" customWidth="1"/>
    <col min="13064" max="13064" width="24.796875" style="8" customWidth="1"/>
    <col min="13065" max="13065" width="23.796875" style="8" customWidth="1"/>
    <col min="13066" max="13066" width="21" style="8" customWidth="1"/>
    <col min="13067" max="13067" width="4.3984375" style="8" customWidth="1"/>
    <col min="13068" max="13313" width="13.796875" style="8"/>
    <col min="13314" max="13314" width="4.3984375" style="8" customWidth="1"/>
    <col min="13315" max="13315" width="60.19921875" style="8" customWidth="1"/>
    <col min="13316" max="13316" width="36.59765625" style="8" customWidth="1"/>
    <col min="13317" max="13317" width="14.3984375" style="8" customWidth="1"/>
    <col min="13318" max="13318" width="21" style="8" customWidth="1"/>
    <col min="13319" max="13319" width="20.19921875" style="8" customWidth="1"/>
    <col min="13320" max="13320" width="24.796875" style="8" customWidth="1"/>
    <col min="13321" max="13321" width="23.796875" style="8" customWidth="1"/>
    <col min="13322" max="13322" width="21" style="8" customWidth="1"/>
    <col min="13323" max="13323" width="4.3984375" style="8" customWidth="1"/>
    <col min="13324" max="13569" width="13.796875" style="8"/>
    <col min="13570" max="13570" width="4.3984375" style="8" customWidth="1"/>
    <col min="13571" max="13571" width="60.19921875" style="8" customWidth="1"/>
    <col min="13572" max="13572" width="36.59765625" style="8" customWidth="1"/>
    <col min="13573" max="13573" width="14.3984375" style="8" customWidth="1"/>
    <col min="13574" max="13574" width="21" style="8" customWidth="1"/>
    <col min="13575" max="13575" width="20.19921875" style="8" customWidth="1"/>
    <col min="13576" max="13576" width="24.796875" style="8" customWidth="1"/>
    <col min="13577" max="13577" width="23.796875" style="8" customWidth="1"/>
    <col min="13578" max="13578" width="21" style="8" customWidth="1"/>
    <col min="13579" max="13579" width="4.3984375" style="8" customWidth="1"/>
    <col min="13580" max="13825" width="13.796875" style="8"/>
    <col min="13826" max="13826" width="4.3984375" style="8" customWidth="1"/>
    <col min="13827" max="13827" width="60.19921875" style="8" customWidth="1"/>
    <col min="13828" max="13828" width="36.59765625" style="8" customWidth="1"/>
    <col min="13829" max="13829" width="14.3984375" style="8" customWidth="1"/>
    <col min="13830" max="13830" width="21" style="8" customWidth="1"/>
    <col min="13831" max="13831" width="20.19921875" style="8" customWidth="1"/>
    <col min="13832" max="13832" width="24.796875" style="8" customWidth="1"/>
    <col min="13833" max="13833" width="23.796875" style="8" customWidth="1"/>
    <col min="13834" max="13834" width="21" style="8" customWidth="1"/>
    <col min="13835" max="13835" width="4.3984375" style="8" customWidth="1"/>
    <col min="13836" max="14081" width="13.796875" style="8"/>
    <col min="14082" max="14082" width="4.3984375" style="8" customWidth="1"/>
    <col min="14083" max="14083" width="60.19921875" style="8" customWidth="1"/>
    <col min="14084" max="14084" width="36.59765625" style="8" customWidth="1"/>
    <col min="14085" max="14085" width="14.3984375" style="8" customWidth="1"/>
    <col min="14086" max="14086" width="21" style="8" customWidth="1"/>
    <col min="14087" max="14087" width="20.19921875" style="8" customWidth="1"/>
    <col min="14088" max="14088" width="24.796875" style="8" customWidth="1"/>
    <col min="14089" max="14089" width="23.796875" style="8" customWidth="1"/>
    <col min="14090" max="14090" width="21" style="8" customWidth="1"/>
    <col min="14091" max="14091" width="4.3984375" style="8" customWidth="1"/>
    <col min="14092" max="14337" width="13.796875" style="8"/>
    <col min="14338" max="14338" width="4.3984375" style="8" customWidth="1"/>
    <col min="14339" max="14339" width="60.19921875" style="8" customWidth="1"/>
    <col min="14340" max="14340" width="36.59765625" style="8" customWidth="1"/>
    <col min="14341" max="14341" width="14.3984375" style="8" customWidth="1"/>
    <col min="14342" max="14342" width="21" style="8" customWidth="1"/>
    <col min="14343" max="14343" width="20.19921875" style="8" customWidth="1"/>
    <col min="14344" max="14344" width="24.796875" style="8" customWidth="1"/>
    <col min="14345" max="14345" width="23.796875" style="8" customWidth="1"/>
    <col min="14346" max="14346" width="21" style="8" customWidth="1"/>
    <col min="14347" max="14347" width="4.3984375" style="8" customWidth="1"/>
    <col min="14348" max="14593" width="13.796875" style="8"/>
    <col min="14594" max="14594" width="4.3984375" style="8" customWidth="1"/>
    <col min="14595" max="14595" width="60.19921875" style="8" customWidth="1"/>
    <col min="14596" max="14596" width="36.59765625" style="8" customWidth="1"/>
    <col min="14597" max="14597" width="14.3984375" style="8" customWidth="1"/>
    <col min="14598" max="14598" width="21" style="8" customWidth="1"/>
    <col min="14599" max="14599" width="20.19921875" style="8" customWidth="1"/>
    <col min="14600" max="14600" width="24.796875" style="8" customWidth="1"/>
    <col min="14601" max="14601" width="23.796875" style="8" customWidth="1"/>
    <col min="14602" max="14602" width="21" style="8" customWidth="1"/>
    <col min="14603" max="14603" width="4.3984375" style="8" customWidth="1"/>
    <col min="14604" max="14849" width="13.796875" style="8"/>
    <col min="14850" max="14850" width="4.3984375" style="8" customWidth="1"/>
    <col min="14851" max="14851" width="60.19921875" style="8" customWidth="1"/>
    <col min="14852" max="14852" width="36.59765625" style="8" customWidth="1"/>
    <col min="14853" max="14853" width="14.3984375" style="8" customWidth="1"/>
    <col min="14854" max="14854" width="21" style="8" customWidth="1"/>
    <col min="14855" max="14855" width="20.19921875" style="8" customWidth="1"/>
    <col min="14856" max="14856" width="24.796875" style="8" customWidth="1"/>
    <col min="14857" max="14857" width="23.796875" style="8" customWidth="1"/>
    <col min="14858" max="14858" width="21" style="8" customWidth="1"/>
    <col min="14859" max="14859" width="4.3984375" style="8" customWidth="1"/>
    <col min="14860" max="15105" width="13.796875" style="8"/>
    <col min="15106" max="15106" width="4.3984375" style="8" customWidth="1"/>
    <col min="15107" max="15107" width="60.19921875" style="8" customWidth="1"/>
    <col min="15108" max="15108" width="36.59765625" style="8" customWidth="1"/>
    <col min="15109" max="15109" width="14.3984375" style="8" customWidth="1"/>
    <col min="15110" max="15110" width="21" style="8" customWidth="1"/>
    <col min="15111" max="15111" width="20.19921875" style="8" customWidth="1"/>
    <col min="15112" max="15112" width="24.796875" style="8" customWidth="1"/>
    <col min="15113" max="15113" width="23.796875" style="8" customWidth="1"/>
    <col min="15114" max="15114" width="21" style="8" customWidth="1"/>
    <col min="15115" max="15115" width="4.3984375" style="8" customWidth="1"/>
    <col min="15116" max="15361" width="13.796875" style="8"/>
    <col min="15362" max="15362" width="4.3984375" style="8" customWidth="1"/>
    <col min="15363" max="15363" width="60.19921875" style="8" customWidth="1"/>
    <col min="15364" max="15364" width="36.59765625" style="8" customWidth="1"/>
    <col min="15365" max="15365" width="14.3984375" style="8" customWidth="1"/>
    <col min="15366" max="15366" width="21" style="8" customWidth="1"/>
    <col min="15367" max="15367" width="20.19921875" style="8" customWidth="1"/>
    <col min="15368" max="15368" width="24.796875" style="8" customWidth="1"/>
    <col min="15369" max="15369" width="23.796875" style="8" customWidth="1"/>
    <col min="15370" max="15370" width="21" style="8" customWidth="1"/>
    <col min="15371" max="15371" width="4.3984375" style="8" customWidth="1"/>
    <col min="15372" max="15617" width="13.796875" style="8"/>
    <col min="15618" max="15618" width="4.3984375" style="8" customWidth="1"/>
    <col min="15619" max="15619" width="60.19921875" style="8" customWidth="1"/>
    <col min="15620" max="15620" width="36.59765625" style="8" customWidth="1"/>
    <col min="15621" max="15621" width="14.3984375" style="8" customWidth="1"/>
    <col min="15622" max="15622" width="21" style="8" customWidth="1"/>
    <col min="15623" max="15623" width="20.19921875" style="8" customWidth="1"/>
    <col min="15624" max="15624" width="24.796875" style="8" customWidth="1"/>
    <col min="15625" max="15625" width="23.796875" style="8" customWidth="1"/>
    <col min="15626" max="15626" width="21" style="8" customWidth="1"/>
    <col min="15627" max="15627" width="4.3984375" style="8" customWidth="1"/>
    <col min="15628" max="15873" width="13.796875" style="8"/>
    <col min="15874" max="15874" width="4.3984375" style="8" customWidth="1"/>
    <col min="15875" max="15875" width="60.19921875" style="8" customWidth="1"/>
    <col min="15876" max="15876" width="36.59765625" style="8" customWidth="1"/>
    <col min="15877" max="15877" width="14.3984375" style="8" customWidth="1"/>
    <col min="15878" max="15878" width="21" style="8" customWidth="1"/>
    <col min="15879" max="15879" width="20.19921875" style="8" customWidth="1"/>
    <col min="15880" max="15880" width="24.796875" style="8" customWidth="1"/>
    <col min="15881" max="15881" width="23.796875" style="8" customWidth="1"/>
    <col min="15882" max="15882" width="21" style="8" customWidth="1"/>
    <col min="15883" max="15883" width="4.3984375" style="8" customWidth="1"/>
    <col min="15884" max="16129" width="13.796875" style="8"/>
    <col min="16130" max="16130" width="4.3984375" style="8" customWidth="1"/>
    <col min="16131" max="16131" width="60.19921875" style="8" customWidth="1"/>
    <col min="16132" max="16132" width="36.59765625" style="8" customWidth="1"/>
    <col min="16133" max="16133" width="14.3984375" style="8" customWidth="1"/>
    <col min="16134" max="16134" width="21" style="8" customWidth="1"/>
    <col min="16135" max="16135" width="20.19921875" style="8" customWidth="1"/>
    <col min="16136" max="16136" width="24.796875" style="8" customWidth="1"/>
    <col min="16137" max="16137" width="23.796875" style="8" customWidth="1"/>
    <col min="16138" max="16138" width="21" style="8" customWidth="1"/>
    <col min="16139" max="16139" width="4.3984375" style="8" customWidth="1"/>
    <col min="16140" max="16384" width="13.796875" style="8"/>
  </cols>
  <sheetData>
    <row r="1" spans="3:10">
      <c r="J1" s="74"/>
    </row>
    <row r="2" spans="3:10" ht="18">
      <c r="C2" s="413" t="s">
        <v>93</v>
      </c>
      <c r="D2" s="413"/>
      <c r="E2" s="413"/>
      <c r="F2" s="413"/>
      <c r="G2" s="413"/>
      <c r="H2" s="413"/>
      <c r="I2" s="413"/>
      <c r="J2" s="413"/>
    </row>
    <row r="3" spans="3:10" ht="18">
      <c r="C3" s="413" t="s">
        <v>94</v>
      </c>
      <c r="D3" s="413"/>
      <c r="E3" s="413"/>
      <c r="F3" s="413"/>
      <c r="G3" s="413"/>
      <c r="H3" s="413"/>
      <c r="I3" s="413"/>
      <c r="J3" s="413"/>
    </row>
    <row r="4" spans="3:10">
      <c r="E4" s="75"/>
      <c r="F4" s="75"/>
      <c r="G4" s="75"/>
      <c r="H4" s="75"/>
      <c r="I4" s="75"/>
      <c r="J4" s="75"/>
    </row>
    <row r="5" spans="3:10" ht="14" customHeight="1">
      <c r="C5" s="3" t="str">
        <f>+Datos!$B$13&amp;+Datos!$C$13</f>
        <v xml:space="preserve">Licitación Pública Nº </v>
      </c>
      <c r="D5" s="1"/>
      <c r="F5" s="415"/>
      <c r="G5" s="415"/>
      <c r="J5" s="74"/>
    </row>
    <row r="6" spans="3:10" ht="14" customHeight="1">
      <c r="C6" s="3" t="str">
        <f>+Datos!$B$14&amp;+Datos!$C$14</f>
        <v xml:space="preserve">Nombre de la Empresa: </v>
      </c>
      <c r="D6" s="1"/>
      <c r="F6" s="415"/>
      <c r="G6" s="415"/>
      <c r="J6" s="74"/>
    </row>
    <row r="7" spans="3:10" ht="14" customHeight="1">
      <c r="C7" s="3" t="str">
        <f>+Datos!$B$15&amp;+Datos!$C$15</f>
        <v>Nombre y Firma del Representante Legal:</v>
      </c>
      <c r="D7" s="1"/>
      <c r="F7" s="416"/>
      <c r="G7" s="416"/>
      <c r="J7" s="74"/>
    </row>
    <row r="8" spans="3:10" ht="14" customHeight="1">
      <c r="C8" s="1"/>
      <c r="D8" s="1"/>
      <c r="F8" s="415"/>
      <c r="G8" s="415"/>
      <c r="J8" s="74"/>
    </row>
    <row r="9" spans="3:10">
      <c r="C9" s="233" t="str">
        <f>+'Formato 1'!$C$24</f>
        <v xml:space="preserve">Pesos mexicanos a precios de: </v>
      </c>
      <c r="D9" s="512">
        <f>+'Formato 1'!$D$24</f>
        <v>0</v>
      </c>
      <c r="F9" s="75"/>
      <c r="G9" s="75"/>
      <c r="H9" s="75"/>
      <c r="I9" s="75"/>
      <c r="J9" s="75"/>
    </row>
    <row r="10" spans="3:10">
      <c r="D10" s="233"/>
      <c r="E10" s="32"/>
      <c r="F10" s="75"/>
      <c r="G10" s="75"/>
      <c r="H10" s="75"/>
      <c r="I10" s="75"/>
      <c r="J10" s="75"/>
    </row>
    <row r="11" spans="3:10" s="76" customFormat="1" ht="18">
      <c r="C11" s="435" t="s">
        <v>167</v>
      </c>
      <c r="D11" s="435"/>
      <c r="E11" s="435"/>
      <c r="F11" s="435"/>
      <c r="G11" s="435"/>
      <c r="H11" s="435"/>
      <c r="I11" s="435"/>
      <c r="J11" s="435"/>
    </row>
    <row r="12" spans="3:10" s="76" customFormat="1" ht="18" customHeight="1">
      <c r="C12" s="436" t="s">
        <v>171</v>
      </c>
      <c r="D12" s="436"/>
      <c r="E12" s="436"/>
      <c r="F12" s="436"/>
      <c r="G12" s="436"/>
      <c r="H12" s="436"/>
      <c r="I12" s="436"/>
      <c r="J12" s="436"/>
    </row>
    <row r="13" spans="3:10" ht="17" thickBot="1">
      <c r="C13" s="77"/>
    </row>
    <row r="14" spans="3:10" s="80" customFormat="1" ht="58.5" customHeight="1">
      <c r="C14" s="78" t="s">
        <v>95</v>
      </c>
      <c r="D14" s="79" t="s">
        <v>96</v>
      </c>
      <c r="E14" s="79" t="s">
        <v>97</v>
      </c>
      <c r="F14" s="79" t="s">
        <v>98</v>
      </c>
      <c r="G14" s="79" t="s">
        <v>99</v>
      </c>
      <c r="H14" s="79" t="s">
        <v>100</v>
      </c>
      <c r="I14" s="437" t="s">
        <v>101</v>
      </c>
      <c r="J14" s="439" t="s">
        <v>112</v>
      </c>
    </row>
    <row r="15" spans="3:10" ht="14" thickBot="1">
      <c r="C15" s="81" t="s">
        <v>102</v>
      </c>
      <c r="D15" s="82" t="s">
        <v>103</v>
      </c>
      <c r="E15" s="82" t="s">
        <v>104</v>
      </c>
      <c r="F15" s="82" t="s">
        <v>105</v>
      </c>
      <c r="G15" s="82" t="s">
        <v>106</v>
      </c>
      <c r="H15" s="82" t="s">
        <v>107</v>
      </c>
      <c r="I15" s="438"/>
      <c r="J15" s="440"/>
    </row>
    <row r="16" spans="3:10" s="83" customFormat="1">
      <c r="C16" s="41"/>
      <c r="D16" s="41"/>
      <c r="E16" s="41"/>
      <c r="F16" s="41"/>
      <c r="G16" s="41"/>
      <c r="H16" s="41"/>
      <c r="I16" s="405"/>
      <c r="J16" s="598">
        <f>H16*I16</f>
        <v>0</v>
      </c>
    </row>
    <row r="17" spans="3:10" s="83" customFormat="1">
      <c r="C17" s="41"/>
      <c r="D17" s="41"/>
      <c r="E17" s="41"/>
      <c r="F17" s="41"/>
      <c r="G17" s="41"/>
      <c r="H17" s="41"/>
      <c r="I17" s="41"/>
      <c r="J17" s="598">
        <f t="shared" ref="J17:J78" si="0">H17*I17</f>
        <v>0</v>
      </c>
    </row>
    <row r="18" spans="3:10" s="83" customFormat="1">
      <c r="C18" s="41"/>
      <c r="D18" s="41"/>
      <c r="E18" s="41"/>
      <c r="F18" s="41"/>
      <c r="G18" s="41"/>
      <c r="H18" s="41"/>
      <c r="I18" s="41"/>
      <c r="J18" s="598">
        <f t="shared" si="0"/>
        <v>0</v>
      </c>
    </row>
    <row r="19" spans="3:10" s="83" customFormat="1">
      <c r="C19" s="41"/>
      <c r="D19" s="41"/>
      <c r="E19" s="41"/>
      <c r="F19" s="41"/>
      <c r="G19" s="41"/>
      <c r="H19" s="41"/>
      <c r="I19" s="41"/>
      <c r="J19" s="598">
        <f t="shared" si="0"/>
        <v>0</v>
      </c>
    </row>
    <row r="20" spans="3:10" s="83" customFormat="1">
      <c r="C20" s="41"/>
      <c r="D20" s="41"/>
      <c r="E20" s="41"/>
      <c r="F20" s="41"/>
      <c r="G20" s="41"/>
      <c r="H20" s="41"/>
      <c r="I20" s="41"/>
      <c r="J20" s="598">
        <f>H20*I20</f>
        <v>0</v>
      </c>
    </row>
    <row r="21" spans="3:10" s="83" customFormat="1">
      <c r="C21" s="41"/>
      <c r="D21" s="41"/>
      <c r="E21" s="41"/>
      <c r="F21" s="41"/>
      <c r="G21" s="41"/>
      <c r="H21" s="41"/>
      <c r="I21" s="41"/>
      <c r="J21" s="598">
        <f t="shared" si="0"/>
        <v>0</v>
      </c>
    </row>
    <row r="22" spans="3:10" s="83" customFormat="1">
      <c r="C22" s="41"/>
      <c r="D22" s="41"/>
      <c r="E22" s="41"/>
      <c r="F22" s="41"/>
      <c r="G22" s="41"/>
      <c r="H22" s="41"/>
      <c r="I22" s="41"/>
      <c r="J22" s="598">
        <f t="shared" si="0"/>
        <v>0</v>
      </c>
    </row>
    <row r="23" spans="3:10" s="83" customFormat="1">
      <c r="C23" s="41"/>
      <c r="D23" s="41"/>
      <c r="E23" s="41"/>
      <c r="F23" s="41"/>
      <c r="G23" s="41"/>
      <c r="H23" s="41"/>
      <c r="I23" s="41"/>
      <c r="J23" s="598">
        <f t="shared" si="0"/>
        <v>0</v>
      </c>
    </row>
    <row r="24" spans="3:10" s="83" customFormat="1">
      <c r="C24" s="41"/>
      <c r="D24" s="41"/>
      <c r="E24" s="41"/>
      <c r="F24" s="41"/>
      <c r="G24" s="41"/>
      <c r="H24" s="41"/>
      <c r="I24" s="41"/>
      <c r="J24" s="598">
        <f t="shared" si="0"/>
        <v>0</v>
      </c>
    </row>
    <row r="25" spans="3:10" s="83" customFormat="1">
      <c r="C25" s="41"/>
      <c r="D25" s="41"/>
      <c r="E25" s="41"/>
      <c r="F25" s="41"/>
      <c r="G25" s="41"/>
      <c r="H25" s="41"/>
      <c r="I25" s="41"/>
      <c r="J25" s="598">
        <f t="shared" si="0"/>
        <v>0</v>
      </c>
    </row>
    <row r="26" spans="3:10" s="83" customFormat="1">
      <c r="C26" s="41"/>
      <c r="D26" s="41"/>
      <c r="E26" s="41"/>
      <c r="F26" s="41"/>
      <c r="G26" s="41"/>
      <c r="H26" s="41"/>
      <c r="I26" s="41"/>
      <c r="J26" s="598">
        <f t="shared" si="0"/>
        <v>0</v>
      </c>
    </row>
    <row r="27" spans="3:10" s="83" customFormat="1">
      <c r="C27" s="41"/>
      <c r="D27" s="41"/>
      <c r="E27" s="41"/>
      <c r="F27" s="41"/>
      <c r="G27" s="41"/>
      <c r="H27" s="41"/>
      <c r="I27" s="41"/>
      <c r="J27" s="598">
        <f t="shared" si="0"/>
        <v>0</v>
      </c>
    </row>
    <row r="28" spans="3:10" s="83" customFormat="1">
      <c r="C28" s="41"/>
      <c r="D28" s="41"/>
      <c r="E28" s="41"/>
      <c r="F28" s="41"/>
      <c r="G28" s="41"/>
      <c r="H28" s="41"/>
      <c r="I28" s="41"/>
      <c r="J28" s="598">
        <f t="shared" si="0"/>
        <v>0</v>
      </c>
    </row>
    <row r="29" spans="3:10" s="83" customFormat="1">
      <c r="C29" s="41"/>
      <c r="D29" s="41"/>
      <c r="E29" s="41"/>
      <c r="F29" s="41"/>
      <c r="G29" s="41"/>
      <c r="H29" s="41"/>
      <c r="I29" s="41"/>
      <c r="J29" s="598">
        <f t="shared" si="0"/>
        <v>0</v>
      </c>
    </row>
    <row r="30" spans="3:10" s="83" customFormat="1">
      <c r="C30" s="41"/>
      <c r="D30" s="41"/>
      <c r="E30" s="41"/>
      <c r="F30" s="41"/>
      <c r="G30" s="41"/>
      <c r="H30" s="41"/>
      <c r="I30" s="41"/>
      <c r="J30" s="598">
        <f t="shared" si="0"/>
        <v>0</v>
      </c>
    </row>
    <row r="31" spans="3:10" s="83" customFormat="1">
      <c r="C31" s="41"/>
      <c r="D31" s="41"/>
      <c r="E31" s="41"/>
      <c r="F31" s="41"/>
      <c r="G31" s="41"/>
      <c r="H31" s="41"/>
      <c r="I31" s="41"/>
      <c r="J31" s="598">
        <f t="shared" si="0"/>
        <v>0</v>
      </c>
    </row>
    <row r="32" spans="3:10" s="83" customFormat="1">
      <c r="C32" s="41"/>
      <c r="D32" s="41"/>
      <c r="E32" s="41"/>
      <c r="F32" s="41"/>
      <c r="G32" s="41"/>
      <c r="H32" s="41"/>
      <c r="I32" s="41"/>
      <c r="J32" s="598">
        <f t="shared" si="0"/>
        <v>0</v>
      </c>
    </row>
    <row r="33" spans="3:10" s="83" customFormat="1">
      <c r="C33" s="41"/>
      <c r="D33" s="41"/>
      <c r="E33" s="41"/>
      <c r="F33" s="41"/>
      <c r="G33" s="41"/>
      <c r="H33" s="41"/>
      <c r="I33" s="41"/>
      <c r="J33" s="598">
        <f t="shared" si="0"/>
        <v>0</v>
      </c>
    </row>
    <row r="34" spans="3:10" s="83" customFormat="1">
      <c r="C34" s="41"/>
      <c r="D34" s="41"/>
      <c r="E34" s="41"/>
      <c r="F34" s="41"/>
      <c r="G34" s="41"/>
      <c r="H34" s="41"/>
      <c r="I34" s="41"/>
      <c r="J34" s="598">
        <f t="shared" si="0"/>
        <v>0</v>
      </c>
    </row>
    <row r="35" spans="3:10" s="83" customFormat="1">
      <c r="C35" s="41"/>
      <c r="D35" s="41"/>
      <c r="E35" s="41"/>
      <c r="F35" s="41"/>
      <c r="G35" s="41"/>
      <c r="H35" s="41"/>
      <c r="I35" s="41"/>
      <c r="J35" s="598">
        <f t="shared" si="0"/>
        <v>0</v>
      </c>
    </row>
    <row r="36" spans="3:10" s="83" customFormat="1">
      <c r="C36" s="41"/>
      <c r="D36" s="41"/>
      <c r="E36" s="41"/>
      <c r="F36" s="41"/>
      <c r="G36" s="41"/>
      <c r="H36" s="41"/>
      <c r="I36" s="41"/>
      <c r="J36" s="598">
        <f t="shared" si="0"/>
        <v>0</v>
      </c>
    </row>
    <row r="37" spans="3:10" s="83" customFormat="1">
      <c r="C37" s="41"/>
      <c r="D37" s="41"/>
      <c r="E37" s="41"/>
      <c r="F37" s="41"/>
      <c r="G37" s="41"/>
      <c r="H37" s="41"/>
      <c r="I37" s="41"/>
      <c r="J37" s="598">
        <f t="shared" si="0"/>
        <v>0</v>
      </c>
    </row>
    <row r="38" spans="3:10" s="83" customFormat="1">
      <c r="C38" s="41"/>
      <c r="D38" s="41"/>
      <c r="E38" s="41"/>
      <c r="F38" s="41"/>
      <c r="G38" s="41"/>
      <c r="H38" s="41"/>
      <c r="I38" s="41"/>
      <c r="J38" s="598">
        <f t="shared" si="0"/>
        <v>0</v>
      </c>
    </row>
    <row r="39" spans="3:10" s="83" customFormat="1">
      <c r="C39" s="41"/>
      <c r="D39" s="41"/>
      <c r="E39" s="41"/>
      <c r="F39" s="41"/>
      <c r="G39" s="41"/>
      <c r="H39" s="41"/>
      <c r="I39" s="41"/>
      <c r="J39" s="598">
        <f t="shared" si="0"/>
        <v>0</v>
      </c>
    </row>
    <row r="40" spans="3:10" s="83" customFormat="1">
      <c r="C40" s="41"/>
      <c r="D40" s="41"/>
      <c r="E40" s="41"/>
      <c r="F40" s="41"/>
      <c r="G40" s="41"/>
      <c r="H40" s="41"/>
      <c r="I40" s="41"/>
      <c r="J40" s="598">
        <f t="shared" si="0"/>
        <v>0</v>
      </c>
    </row>
    <row r="41" spans="3:10" s="83" customFormat="1">
      <c r="C41" s="41"/>
      <c r="D41" s="41"/>
      <c r="E41" s="41"/>
      <c r="F41" s="41"/>
      <c r="G41" s="41"/>
      <c r="H41" s="41"/>
      <c r="I41" s="41"/>
      <c r="J41" s="598">
        <f t="shared" si="0"/>
        <v>0</v>
      </c>
    </row>
    <row r="42" spans="3:10" s="83" customFormat="1">
      <c r="C42" s="41"/>
      <c r="D42" s="41"/>
      <c r="E42" s="41"/>
      <c r="F42" s="41"/>
      <c r="G42" s="41"/>
      <c r="H42" s="41"/>
      <c r="I42" s="41"/>
      <c r="J42" s="598">
        <f t="shared" si="0"/>
        <v>0</v>
      </c>
    </row>
    <row r="43" spans="3:10" s="83" customFormat="1">
      <c r="C43" s="41"/>
      <c r="D43" s="41"/>
      <c r="E43" s="41"/>
      <c r="F43" s="41"/>
      <c r="G43" s="41"/>
      <c r="H43" s="41"/>
      <c r="I43" s="41"/>
      <c r="J43" s="598">
        <f t="shared" si="0"/>
        <v>0</v>
      </c>
    </row>
    <row r="44" spans="3:10" s="83" customFormat="1">
      <c r="C44" s="41"/>
      <c r="D44" s="41"/>
      <c r="E44" s="41"/>
      <c r="F44" s="41"/>
      <c r="G44" s="41"/>
      <c r="H44" s="41"/>
      <c r="I44" s="41"/>
      <c r="J44" s="598">
        <f t="shared" si="0"/>
        <v>0</v>
      </c>
    </row>
    <row r="45" spans="3:10" s="83" customFormat="1">
      <c r="C45" s="41"/>
      <c r="D45" s="41"/>
      <c r="E45" s="41"/>
      <c r="F45" s="41"/>
      <c r="G45" s="41"/>
      <c r="H45" s="41"/>
      <c r="I45" s="41"/>
      <c r="J45" s="598">
        <f t="shared" si="0"/>
        <v>0</v>
      </c>
    </row>
    <row r="46" spans="3:10" s="83" customFormat="1">
      <c r="C46" s="41"/>
      <c r="D46" s="41"/>
      <c r="E46" s="41"/>
      <c r="F46" s="41"/>
      <c r="G46" s="41"/>
      <c r="H46" s="41"/>
      <c r="I46" s="41"/>
      <c r="J46" s="598">
        <f t="shared" si="0"/>
        <v>0</v>
      </c>
    </row>
    <row r="47" spans="3:10" s="83" customFormat="1">
      <c r="C47" s="41"/>
      <c r="D47" s="41"/>
      <c r="E47" s="41"/>
      <c r="F47" s="41"/>
      <c r="G47" s="41"/>
      <c r="H47" s="41"/>
      <c r="I47" s="41"/>
      <c r="J47" s="598">
        <f t="shared" si="0"/>
        <v>0</v>
      </c>
    </row>
    <row r="48" spans="3:10" s="83" customFormat="1">
      <c r="C48" s="41"/>
      <c r="D48" s="41"/>
      <c r="E48" s="41"/>
      <c r="F48" s="41"/>
      <c r="G48" s="41"/>
      <c r="H48" s="41"/>
      <c r="I48" s="41"/>
      <c r="J48" s="598">
        <f t="shared" si="0"/>
        <v>0</v>
      </c>
    </row>
    <row r="49" spans="3:10" s="83" customFormat="1">
      <c r="C49" s="41"/>
      <c r="D49" s="41"/>
      <c r="E49" s="41"/>
      <c r="F49" s="41"/>
      <c r="G49" s="41"/>
      <c r="H49" s="41"/>
      <c r="I49" s="41"/>
      <c r="J49" s="598">
        <f t="shared" si="0"/>
        <v>0</v>
      </c>
    </row>
    <row r="50" spans="3:10" s="83" customFormat="1">
      <c r="C50" s="41"/>
      <c r="D50" s="41"/>
      <c r="E50" s="41"/>
      <c r="F50" s="41"/>
      <c r="G50" s="41"/>
      <c r="H50" s="41"/>
      <c r="I50" s="41"/>
      <c r="J50" s="598">
        <f t="shared" si="0"/>
        <v>0</v>
      </c>
    </row>
    <row r="51" spans="3:10" s="83" customFormat="1">
      <c r="C51" s="41"/>
      <c r="D51" s="41"/>
      <c r="E51" s="41"/>
      <c r="F51" s="41"/>
      <c r="G51" s="41"/>
      <c r="H51" s="41"/>
      <c r="I51" s="41"/>
      <c r="J51" s="598">
        <f t="shared" si="0"/>
        <v>0</v>
      </c>
    </row>
    <row r="52" spans="3:10" s="83" customFormat="1">
      <c r="C52" s="41"/>
      <c r="D52" s="41"/>
      <c r="E52" s="41"/>
      <c r="F52" s="41"/>
      <c r="G52" s="41"/>
      <c r="H52" s="41"/>
      <c r="I52" s="41"/>
      <c r="J52" s="598">
        <f t="shared" si="0"/>
        <v>0</v>
      </c>
    </row>
    <row r="53" spans="3:10" s="83" customFormat="1">
      <c r="C53" s="41"/>
      <c r="D53" s="41"/>
      <c r="E53" s="41"/>
      <c r="F53" s="41"/>
      <c r="G53" s="41"/>
      <c r="H53" s="41"/>
      <c r="I53" s="41"/>
      <c r="J53" s="598">
        <f t="shared" si="0"/>
        <v>0</v>
      </c>
    </row>
    <row r="54" spans="3:10" s="83" customFormat="1">
      <c r="C54" s="41"/>
      <c r="D54" s="41"/>
      <c r="E54" s="41"/>
      <c r="F54" s="41"/>
      <c r="G54" s="41"/>
      <c r="H54" s="41"/>
      <c r="I54" s="41"/>
      <c r="J54" s="598">
        <f t="shared" si="0"/>
        <v>0</v>
      </c>
    </row>
    <row r="55" spans="3:10" s="83" customFormat="1">
      <c r="C55" s="41"/>
      <c r="D55" s="41"/>
      <c r="E55" s="41"/>
      <c r="F55" s="41"/>
      <c r="G55" s="41"/>
      <c r="H55" s="41"/>
      <c r="I55" s="41"/>
      <c r="J55" s="598">
        <f t="shared" si="0"/>
        <v>0</v>
      </c>
    </row>
    <row r="56" spans="3:10" s="83" customFormat="1">
      <c r="C56" s="41"/>
      <c r="D56" s="41"/>
      <c r="E56" s="41"/>
      <c r="F56" s="41"/>
      <c r="G56" s="41"/>
      <c r="H56" s="41"/>
      <c r="I56" s="41"/>
      <c r="J56" s="598">
        <f t="shared" si="0"/>
        <v>0</v>
      </c>
    </row>
    <row r="57" spans="3:10" s="83" customFormat="1">
      <c r="C57" s="41"/>
      <c r="D57" s="41"/>
      <c r="E57" s="41"/>
      <c r="F57" s="41"/>
      <c r="G57" s="41"/>
      <c r="H57" s="41"/>
      <c r="I57" s="41"/>
      <c r="J57" s="598">
        <f t="shared" si="0"/>
        <v>0</v>
      </c>
    </row>
    <row r="58" spans="3:10" s="83" customFormat="1">
      <c r="C58" s="41"/>
      <c r="D58" s="41"/>
      <c r="E58" s="41"/>
      <c r="F58" s="41"/>
      <c r="G58" s="41"/>
      <c r="H58" s="41"/>
      <c r="I58" s="41"/>
      <c r="J58" s="598">
        <f t="shared" si="0"/>
        <v>0</v>
      </c>
    </row>
    <row r="59" spans="3:10" s="83" customFormat="1">
      <c r="C59" s="41"/>
      <c r="D59" s="41"/>
      <c r="E59" s="41"/>
      <c r="F59" s="41"/>
      <c r="G59" s="41"/>
      <c r="H59" s="41"/>
      <c r="I59" s="41"/>
      <c r="J59" s="598">
        <f t="shared" si="0"/>
        <v>0</v>
      </c>
    </row>
    <row r="60" spans="3:10" s="83" customFormat="1">
      <c r="C60" s="41"/>
      <c r="D60" s="41"/>
      <c r="E60" s="41"/>
      <c r="F60" s="41"/>
      <c r="G60" s="41"/>
      <c r="H60" s="41"/>
      <c r="I60" s="41"/>
      <c r="J60" s="598">
        <f t="shared" si="0"/>
        <v>0</v>
      </c>
    </row>
    <row r="61" spans="3:10" s="83" customFormat="1">
      <c r="C61" s="84"/>
      <c r="D61" s="85"/>
      <c r="E61" s="85"/>
      <c r="F61" s="86"/>
      <c r="G61" s="86"/>
      <c r="H61" s="86"/>
      <c r="I61" s="87"/>
      <c r="J61" s="598">
        <f t="shared" si="0"/>
        <v>0</v>
      </c>
    </row>
    <row r="62" spans="3:10" s="83" customFormat="1">
      <c r="C62" s="84"/>
      <c r="D62" s="85"/>
      <c r="E62" s="85"/>
      <c r="F62" s="86"/>
      <c r="G62" s="86"/>
      <c r="H62" s="86"/>
      <c r="I62" s="87"/>
      <c r="J62" s="598">
        <f t="shared" si="0"/>
        <v>0</v>
      </c>
    </row>
    <row r="63" spans="3:10" s="83" customFormat="1">
      <c r="C63" s="84"/>
      <c r="D63" s="85"/>
      <c r="E63" s="85"/>
      <c r="F63" s="86"/>
      <c r="G63" s="86"/>
      <c r="H63" s="86"/>
      <c r="I63" s="87"/>
      <c r="J63" s="598">
        <f t="shared" si="0"/>
        <v>0</v>
      </c>
    </row>
    <row r="64" spans="3:10" s="83" customFormat="1">
      <c r="C64" s="84"/>
      <c r="D64" s="85"/>
      <c r="E64" s="85"/>
      <c r="F64" s="86"/>
      <c r="G64" s="86"/>
      <c r="H64" s="86"/>
      <c r="I64" s="88"/>
      <c r="J64" s="598">
        <f t="shared" si="0"/>
        <v>0</v>
      </c>
    </row>
    <row r="65" spans="3:10" s="83" customFormat="1">
      <c r="C65" s="84"/>
      <c r="D65" s="85"/>
      <c r="E65" s="85"/>
      <c r="F65" s="86"/>
      <c r="G65" s="86"/>
      <c r="H65" s="86"/>
      <c r="I65" s="87"/>
      <c r="J65" s="598">
        <f t="shared" si="0"/>
        <v>0</v>
      </c>
    </row>
    <row r="66" spans="3:10" s="83" customFormat="1">
      <c r="C66" s="84"/>
      <c r="D66" s="85"/>
      <c r="E66" s="85"/>
      <c r="F66" s="86"/>
      <c r="G66" s="86"/>
      <c r="H66" s="86"/>
      <c r="I66" s="87"/>
      <c r="J66" s="598">
        <f t="shared" si="0"/>
        <v>0</v>
      </c>
    </row>
    <row r="67" spans="3:10" s="83" customFormat="1">
      <c r="C67" s="84"/>
      <c r="D67" s="85"/>
      <c r="E67" s="85"/>
      <c r="F67" s="86"/>
      <c r="G67" s="86"/>
      <c r="H67" s="86"/>
      <c r="I67" s="87"/>
      <c r="J67" s="598">
        <f t="shared" si="0"/>
        <v>0</v>
      </c>
    </row>
    <row r="68" spans="3:10" s="83" customFormat="1">
      <c r="C68" s="84"/>
      <c r="D68" s="85"/>
      <c r="E68" s="85"/>
      <c r="F68" s="86"/>
      <c r="G68" s="86"/>
      <c r="H68" s="86"/>
      <c r="I68" s="87"/>
      <c r="J68" s="598">
        <f t="shared" si="0"/>
        <v>0</v>
      </c>
    </row>
    <row r="69" spans="3:10" s="83" customFormat="1">
      <c r="C69" s="84"/>
      <c r="D69" s="85"/>
      <c r="E69" s="85"/>
      <c r="F69" s="86"/>
      <c r="G69" s="86"/>
      <c r="H69" s="86"/>
      <c r="I69" s="87"/>
      <c r="J69" s="598">
        <f t="shared" si="0"/>
        <v>0</v>
      </c>
    </row>
    <row r="70" spans="3:10" s="83" customFormat="1">
      <c r="C70" s="84"/>
      <c r="D70" s="85"/>
      <c r="E70" s="85"/>
      <c r="F70" s="86"/>
      <c r="G70" s="86"/>
      <c r="H70" s="86"/>
      <c r="I70" s="87"/>
      <c r="J70" s="598">
        <f t="shared" si="0"/>
        <v>0</v>
      </c>
    </row>
    <row r="71" spans="3:10" s="83" customFormat="1">
      <c r="C71" s="84"/>
      <c r="D71" s="85"/>
      <c r="E71" s="85"/>
      <c r="F71" s="86"/>
      <c r="G71" s="86"/>
      <c r="H71" s="86"/>
      <c r="I71" s="87"/>
      <c r="J71" s="598">
        <f t="shared" si="0"/>
        <v>0</v>
      </c>
    </row>
    <row r="72" spans="3:10" s="83" customFormat="1">
      <c r="C72" s="84"/>
      <c r="D72" s="85"/>
      <c r="E72" s="85"/>
      <c r="F72" s="86"/>
      <c r="G72" s="86"/>
      <c r="H72" s="86"/>
      <c r="I72" s="87"/>
      <c r="J72" s="598">
        <f t="shared" si="0"/>
        <v>0</v>
      </c>
    </row>
    <row r="73" spans="3:10" s="83" customFormat="1">
      <c r="C73" s="84"/>
      <c r="D73" s="85"/>
      <c r="E73" s="85"/>
      <c r="F73" s="85"/>
      <c r="G73" s="85"/>
      <c r="H73" s="85"/>
      <c r="I73" s="87"/>
      <c r="J73" s="598">
        <f t="shared" si="0"/>
        <v>0</v>
      </c>
    </row>
    <row r="74" spans="3:10" s="83" customFormat="1">
      <c r="C74" s="84"/>
      <c r="D74" s="85"/>
      <c r="E74" s="85"/>
      <c r="F74" s="85"/>
      <c r="G74" s="85"/>
      <c r="H74" s="85"/>
      <c r="I74" s="87"/>
      <c r="J74" s="598">
        <f t="shared" si="0"/>
        <v>0</v>
      </c>
    </row>
    <row r="75" spans="3:10" s="83" customFormat="1">
      <c r="C75" s="84"/>
      <c r="D75" s="85"/>
      <c r="E75" s="85"/>
      <c r="F75" s="85"/>
      <c r="G75" s="85"/>
      <c r="H75" s="85"/>
      <c r="I75" s="87"/>
      <c r="J75" s="598">
        <f>H75*I75</f>
        <v>0</v>
      </c>
    </row>
    <row r="76" spans="3:10" s="83" customFormat="1">
      <c r="C76" s="84"/>
      <c r="D76" s="85"/>
      <c r="E76" s="85"/>
      <c r="F76" s="85"/>
      <c r="G76" s="85"/>
      <c r="H76" s="85"/>
      <c r="I76" s="87"/>
      <c r="J76" s="598">
        <f t="shared" si="0"/>
        <v>0</v>
      </c>
    </row>
    <row r="77" spans="3:10" s="83" customFormat="1">
      <c r="C77" s="84"/>
      <c r="D77" s="85"/>
      <c r="E77" s="85"/>
      <c r="F77" s="85"/>
      <c r="G77" s="85"/>
      <c r="H77" s="85"/>
      <c r="I77" s="87"/>
      <c r="J77" s="598">
        <f t="shared" si="0"/>
        <v>0</v>
      </c>
    </row>
    <row r="78" spans="3:10" s="83" customFormat="1">
      <c r="C78" s="84"/>
      <c r="D78" s="85"/>
      <c r="E78" s="85"/>
      <c r="F78" s="85"/>
      <c r="G78" s="85"/>
      <c r="H78" s="85"/>
      <c r="I78" s="87"/>
      <c r="J78" s="598">
        <f t="shared" si="0"/>
        <v>0</v>
      </c>
    </row>
    <row r="79" spans="3:10" s="94" customFormat="1" ht="57" thickBot="1">
      <c r="C79" s="89" t="s">
        <v>108</v>
      </c>
      <c r="D79" s="90"/>
      <c r="E79" s="90"/>
      <c r="F79" s="90"/>
      <c r="G79" s="90"/>
      <c r="H79" s="91" t="s">
        <v>109</v>
      </c>
      <c r="I79" s="92" t="s">
        <v>110</v>
      </c>
      <c r="J79" s="93"/>
    </row>
    <row r="80" spans="3:10" s="99" customFormat="1" ht="25" customHeight="1" thickBot="1">
      <c r="C80" s="95"/>
      <c r="D80" s="95"/>
      <c r="E80" s="95"/>
      <c r="F80" s="95"/>
      <c r="G80" s="95"/>
      <c r="H80" s="96">
        <f>SUM(H16:H78)</f>
        <v>0</v>
      </c>
      <c r="I80" s="97">
        <f>IF(H80=0,0,J80/H80)</f>
        <v>0</v>
      </c>
      <c r="J80" s="98">
        <f>SUM(J16:J78)</f>
        <v>0</v>
      </c>
    </row>
    <row r="81" spans="3:10" s="103" customFormat="1" ht="27" customHeight="1" thickBot="1">
      <c r="C81" s="100"/>
      <c r="D81" s="101"/>
      <c r="E81" s="432" t="s">
        <v>111</v>
      </c>
      <c r="F81" s="433"/>
      <c r="G81" s="433"/>
      <c r="H81" s="433"/>
      <c r="I81" s="434"/>
      <c r="J81" s="102">
        <f>SUM(J15:J78)</f>
        <v>0</v>
      </c>
    </row>
    <row r="82" spans="3:10">
      <c r="C82" s="104"/>
      <c r="D82" s="105"/>
      <c r="E82" s="75"/>
      <c r="F82" s="75"/>
      <c r="G82" s="75"/>
      <c r="H82" s="75"/>
      <c r="I82" s="75"/>
      <c r="J82" s="75"/>
    </row>
    <row r="83" spans="3:10">
      <c r="C83" s="104"/>
      <c r="D83" s="105"/>
      <c r="E83" s="75"/>
      <c r="F83" s="75"/>
      <c r="G83" s="75"/>
      <c r="H83" s="75"/>
      <c r="I83" s="75"/>
      <c r="J83" s="75"/>
    </row>
    <row r="84" spans="3:10">
      <c r="C84" s="106"/>
      <c r="D84" s="75"/>
      <c r="E84" s="75"/>
      <c r="F84" s="75"/>
      <c r="G84" s="75"/>
      <c r="H84" s="75"/>
      <c r="I84" s="75"/>
      <c r="J84" s="75"/>
    </row>
  </sheetData>
  <sheetProtection algorithmName="SHA-512" hashValue="RTBkJYlGqBs28xBLI14weED8SZqimBnDEDbJNWjpzXbOWBWxiqCa8pz64dXlE4zJybW11X2IrsK4MQ+PRJGWQQ==" saltValue="P9q2KGFilHw40NRzNkHc7Q==" spinCount="100000" sheet="1" objects="1" scenarios="1"/>
  <mergeCells count="11">
    <mergeCell ref="C2:J2"/>
    <mergeCell ref="C3:J3"/>
    <mergeCell ref="F5:G5"/>
    <mergeCell ref="F6:G6"/>
    <mergeCell ref="I14:I15"/>
    <mergeCell ref="J14:J15"/>
    <mergeCell ref="E81:I81"/>
    <mergeCell ref="F7:G7"/>
    <mergeCell ref="F8:G8"/>
    <mergeCell ref="C11:J11"/>
    <mergeCell ref="C12:J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DA8DB-A5AC-A843-B9A2-F16A8E8DF884}">
  <dimension ref="C1:I60"/>
  <sheetViews>
    <sheetView workbookViewId="0">
      <selection activeCell="D10" sqref="D10"/>
    </sheetView>
  </sheetViews>
  <sheetFormatPr baseColWidth="10" defaultColWidth="13.796875" defaultRowHeight="13"/>
  <cols>
    <col min="1" max="1" width="13.796875" style="49"/>
    <col min="2" max="2" width="4.3984375" style="49" customWidth="1"/>
    <col min="3" max="3" width="60.19921875" style="49" customWidth="1"/>
    <col min="4" max="4" width="36.59765625" style="49" customWidth="1"/>
    <col min="5" max="5" width="14.3984375" style="49" customWidth="1"/>
    <col min="6" max="6" width="21" style="49" customWidth="1"/>
    <col min="7" max="7" width="20.19921875" style="49" customWidth="1"/>
    <col min="8" max="8" width="22.796875" style="49" customWidth="1"/>
    <col min="9" max="9" width="21" style="49" customWidth="1"/>
    <col min="10" max="10" width="4.3984375" style="49" customWidth="1"/>
    <col min="11" max="257" width="13.796875" style="49"/>
    <col min="258" max="258" width="4.3984375" style="49" customWidth="1"/>
    <col min="259" max="259" width="60.19921875" style="49" customWidth="1"/>
    <col min="260" max="260" width="36.59765625" style="49" customWidth="1"/>
    <col min="261" max="261" width="14.3984375" style="49" customWidth="1"/>
    <col min="262" max="262" width="21" style="49" customWidth="1"/>
    <col min="263" max="263" width="20.19921875" style="49" customWidth="1"/>
    <col min="264" max="264" width="22.796875" style="49" customWidth="1"/>
    <col min="265" max="265" width="21" style="49" customWidth="1"/>
    <col min="266" max="266" width="4.3984375" style="49" customWidth="1"/>
    <col min="267" max="513" width="13.796875" style="49"/>
    <col min="514" max="514" width="4.3984375" style="49" customWidth="1"/>
    <col min="515" max="515" width="60.19921875" style="49" customWidth="1"/>
    <col min="516" max="516" width="36.59765625" style="49" customWidth="1"/>
    <col min="517" max="517" width="14.3984375" style="49" customWidth="1"/>
    <col min="518" max="518" width="21" style="49" customWidth="1"/>
    <col min="519" max="519" width="20.19921875" style="49" customWidth="1"/>
    <col min="520" max="520" width="22.796875" style="49" customWidth="1"/>
    <col min="521" max="521" width="21" style="49" customWidth="1"/>
    <col min="522" max="522" width="4.3984375" style="49" customWidth="1"/>
    <col min="523" max="769" width="13.796875" style="49"/>
    <col min="770" max="770" width="4.3984375" style="49" customWidth="1"/>
    <col min="771" max="771" width="60.19921875" style="49" customWidth="1"/>
    <col min="772" max="772" width="36.59765625" style="49" customWidth="1"/>
    <col min="773" max="773" width="14.3984375" style="49" customWidth="1"/>
    <col min="774" max="774" width="21" style="49" customWidth="1"/>
    <col min="775" max="775" width="20.19921875" style="49" customWidth="1"/>
    <col min="776" max="776" width="22.796875" style="49" customWidth="1"/>
    <col min="777" max="777" width="21" style="49" customWidth="1"/>
    <col min="778" max="778" width="4.3984375" style="49" customWidth="1"/>
    <col min="779" max="1025" width="13.796875" style="49"/>
    <col min="1026" max="1026" width="4.3984375" style="49" customWidth="1"/>
    <col min="1027" max="1027" width="60.19921875" style="49" customWidth="1"/>
    <col min="1028" max="1028" width="36.59765625" style="49" customWidth="1"/>
    <col min="1029" max="1029" width="14.3984375" style="49" customWidth="1"/>
    <col min="1030" max="1030" width="21" style="49" customWidth="1"/>
    <col min="1031" max="1031" width="20.19921875" style="49" customWidth="1"/>
    <col min="1032" max="1032" width="22.796875" style="49" customWidth="1"/>
    <col min="1033" max="1033" width="21" style="49" customWidth="1"/>
    <col min="1034" max="1034" width="4.3984375" style="49" customWidth="1"/>
    <col min="1035" max="1281" width="13.796875" style="49"/>
    <col min="1282" max="1282" width="4.3984375" style="49" customWidth="1"/>
    <col min="1283" max="1283" width="60.19921875" style="49" customWidth="1"/>
    <col min="1284" max="1284" width="36.59765625" style="49" customWidth="1"/>
    <col min="1285" max="1285" width="14.3984375" style="49" customWidth="1"/>
    <col min="1286" max="1286" width="21" style="49" customWidth="1"/>
    <col min="1287" max="1287" width="20.19921875" style="49" customWidth="1"/>
    <col min="1288" max="1288" width="22.796875" style="49" customWidth="1"/>
    <col min="1289" max="1289" width="21" style="49" customWidth="1"/>
    <col min="1290" max="1290" width="4.3984375" style="49" customWidth="1"/>
    <col min="1291" max="1537" width="13.796875" style="49"/>
    <col min="1538" max="1538" width="4.3984375" style="49" customWidth="1"/>
    <col min="1539" max="1539" width="60.19921875" style="49" customWidth="1"/>
    <col min="1540" max="1540" width="36.59765625" style="49" customWidth="1"/>
    <col min="1541" max="1541" width="14.3984375" style="49" customWidth="1"/>
    <col min="1542" max="1542" width="21" style="49" customWidth="1"/>
    <col min="1543" max="1543" width="20.19921875" style="49" customWidth="1"/>
    <col min="1544" max="1544" width="22.796875" style="49" customWidth="1"/>
    <col min="1545" max="1545" width="21" style="49" customWidth="1"/>
    <col min="1546" max="1546" width="4.3984375" style="49" customWidth="1"/>
    <col min="1547" max="1793" width="13.796875" style="49"/>
    <col min="1794" max="1794" width="4.3984375" style="49" customWidth="1"/>
    <col min="1795" max="1795" width="60.19921875" style="49" customWidth="1"/>
    <col min="1796" max="1796" width="36.59765625" style="49" customWidth="1"/>
    <col min="1797" max="1797" width="14.3984375" style="49" customWidth="1"/>
    <col min="1798" max="1798" width="21" style="49" customWidth="1"/>
    <col min="1799" max="1799" width="20.19921875" style="49" customWidth="1"/>
    <col min="1800" max="1800" width="22.796875" style="49" customWidth="1"/>
    <col min="1801" max="1801" width="21" style="49" customWidth="1"/>
    <col min="1802" max="1802" width="4.3984375" style="49" customWidth="1"/>
    <col min="1803" max="2049" width="13.796875" style="49"/>
    <col min="2050" max="2050" width="4.3984375" style="49" customWidth="1"/>
    <col min="2051" max="2051" width="60.19921875" style="49" customWidth="1"/>
    <col min="2052" max="2052" width="36.59765625" style="49" customWidth="1"/>
    <col min="2053" max="2053" width="14.3984375" style="49" customWidth="1"/>
    <col min="2054" max="2054" width="21" style="49" customWidth="1"/>
    <col min="2055" max="2055" width="20.19921875" style="49" customWidth="1"/>
    <col min="2056" max="2056" width="22.796875" style="49" customWidth="1"/>
    <col min="2057" max="2057" width="21" style="49" customWidth="1"/>
    <col min="2058" max="2058" width="4.3984375" style="49" customWidth="1"/>
    <col min="2059" max="2305" width="13.796875" style="49"/>
    <col min="2306" max="2306" width="4.3984375" style="49" customWidth="1"/>
    <col min="2307" max="2307" width="60.19921875" style="49" customWidth="1"/>
    <col min="2308" max="2308" width="36.59765625" style="49" customWidth="1"/>
    <col min="2309" max="2309" width="14.3984375" style="49" customWidth="1"/>
    <col min="2310" max="2310" width="21" style="49" customWidth="1"/>
    <col min="2311" max="2311" width="20.19921875" style="49" customWidth="1"/>
    <col min="2312" max="2312" width="22.796875" style="49" customWidth="1"/>
    <col min="2313" max="2313" width="21" style="49" customWidth="1"/>
    <col min="2314" max="2314" width="4.3984375" style="49" customWidth="1"/>
    <col min="2315" max="2561" width="13.796875" style="49"/>
    <col min="2562" max="2562" width="4.3984375" style="49" customWidth="1"/>
    <col min="2563" max="2563" width="60.19921875" style="49" customWidth="1"/>
    <col min="2564" max="2564" width="36.59765625" style="49" customWidth="1"/>
    <col min="2565" max="2565" width="14.3984375" style="49" customWidth="1"/>
    <col min="2566" max="2566" width="21" style="49" customWidth="1"/>
    <col min="2567" max="2567" width="20.19921875" style="49" customWidth="1"/>
    <col min="2568" max="2568" width="22.796875" style="49" customWidth="1"/>
    <col min="2569" max="2569" width="21" style="49" customWidth="1"/>
    <col min="2570" max="2570" width="4.3984375" style="49" customWidth="1"/>
    <col min="2571" max="2817" width="13.796875" style="49"/>
    <col min="2818" max="2818" width="4.3984375" style="49" customWidth="1"/>
    <col min="2819" max="2819" width="60.19921875" style="49" customWidth="1"/>
    <col min="2820" max="2820" width="36.59765625" style="49" customWidth="1"/>
    <col min="2821" max="2821" width="14.3984375" style="49" customWidth="1"/>
    <col min="2822" max="2822" width="21" style="49" customWidth="1"/>
    <col min="2823" max="2823" width="20.19921875" style="49" customWidth="1"/>
    <col min="2824" max="2824" width="22.796875" style="49" customWidth="1"/>
    <col min="2825" max="2825" width="21" style="49" customWidth="1"/>
    <col min="2826" max="2826" width="4.3984375" style="49" customWidth="1"/>
    <col min="2827" max="3073" width="13.796875" style="49"/>
    <col min="3074" max="3074" width="4.3984375" style="49" customWidth="1"/>
    <col min="3075" max="3075" width="60.19921875" style="49" customWidth="1"/>
    <col min="3076" max="3076" width="36.59765625" style="49" customWidth="1"/>
    <col min="3077" max="3077" width="14.3984375" style="49" customWidth="1"/>
    <col min="3078" max="3078" width="21" style="49" customWidth="1"/>
    <col min="3079" max="3079" width="20.19921875" style="49" customWidth="1"/>
    <col min="3080" max="3080" width="22.796875" style="49" customWidth="1"/>
    <col min="3081" max="3081" width="21" style="49" customWidth="1"/>
    <col min="3082" max="3082" width="4.3984375" style="49" customWidth="1"/>
    <col min="3083" max="3329" width="13.796875" style="49"/>
    <col min="3330" max="3330" width="4.3984375" style="49" customWidth="1"/>
    <col min="3331" max="3331" width="60.19921875" style="49" customWidth="1"/>
    <col min="3332" max="3332" width="36.59765625" style="49" customWidth="1"/>
    <col min="3333" max="3333" width="14.3984375" style="49" customWidth="1"/>
    <col min="3334" max="3334" width="21" style="49" customWidth="1"/>
    <col min="3335" max="3335" width="20.19921875" style="49" customWidth="1"/>
    <col min="3336" max="3336" width="22.796875" style="49" customWidth="1"/>
    <col min="3337" max="3337" width="21" style="49" customWidth="1"/>
    <col min="3338" max="3338" width="4.3984375" style="49" customWidth="1"/>
    <col min="3339" max="3585" width="13.796875" style="49"/>
    <col min="3586" max="3586" width="4.3984375" style="49" customWidth="1"/>
    <col min="3587" max="3587" width="60.19921875" style="49" customWidth="1"/>
    <col min="3588" max="3588" width="36.59765625" style="49" customWidth="1"/>
    <col min="3589" max="3589" width="14.3984375" style="49" customWidth="1"/>
    <col min="3590" max="3590" width="21" style="49" customWidth="1"/>
    <col min="3591" max="3591" width="20.19921875" style="49" customWidth="1"/>
    <col min="3592" max="3592" width="22.796875" style="49" customWidth="1"/>
    <col min="3593" max="3593" width="21" style="49" customWidth="1"/>
    <col min="3594" max="3594" width="4.3984375" style="49" customWidth="1"/>
    <col min="3595" max="3841" width="13.796875" style="49"/>
    <col min="3842" max="3842" width="4.3984375" style="49" customWidth="1"/>
    <col min="3843" max="3843" width="60.19921875" style="49" customWidth="1"/>
    <col min="3844" max="3844" width="36.59765625" style="49" customWidth="1"/>
    <col min="3845" max="3845" width="14.3984375" style="49" customWidth="1"/>
    <col min="3846" max="3846" width="21" style="49" customWidth="1"/>
    <col min="3847" max="3847" width="20.19921875" style="49" customWidth="1"/>
    <col min="3848" max="3848" width="22.796875" style="49" customWidth="1"/>
    <col min="3849" max="3849" width="21" style="49" customWidth="1"/>
    <col min="3850" max="3850" width="4.3984375" style="49" customWidth="1"/>
    <col min="3851" max="4097" width="13.796875" style="49"/>
    <col min="4098" max="4098" width="4.3984375" style="49" customWidth="1"/>
    <col min="4099" max="4099" width="60.19921875" style="49" customWidth="1"/>
    <col min="4100" max="4100" width="36.59765625" style="49" customWidth="1"/>
    <col min="4101" max="4101" width="14.3984375" style="49" customWidth="1"/>
    <col min="4102" max="4102" width="21" style="49" customWidth="1"/>
    <col min="4103" max="4103" width="20.19921875" style="49" customWidth="1"/>
    <col min="4104" max="4104" width="22.796875" style="49" customWidth="1"/>
    <col min="4105" max="4105" width="21" style="49" customWidth="1"/>
    <col min="4106" max="4106" width="4.3984375" style="49" customWidth="1"/>
    <col min="4107" max="4353" width="13.796875" style="49"/>
    <col min="4354" max="4354" width="4.3984375" style="49" customWidth="1"/>
    <col min="4355" max="4355" width="60.19921875" style="49" customWidth="1"/>
    <col min="4356" max="4356" width="36.59765625" style="49" customWidth="1"/>
    <col min="4357" max="4357" width="14.3984375" style="49" customWidth="1"/>
    <col min="4358" max="4358" width="21" style="49" customWidth="1"/>
    <col min="4359" max="4359" width="20.19921875" style="49" customWidth="1"/>
    <col min="4360" max="4360" width="22.796875" style="49" customWidth="1"/>
    <col min="4361" max="4361" width="21" style="49" customWidth="1"/>
    <col min="4362" max="4362" width="4.3984375" style="49" customWidth="1"/>
    <col min="4363" max="4609" width="13.796875" style="49"/>
    <col min="4610" max="4610" width="4.3984375" style="49" customWidth="1"/>
    <col min="4611" max="4611" width="60.19921875" style="49" customWidth="1"/>
    <col min="4612" max="4612" width="36.59765625" style="49" customWidth="1"/>
    <col min="4613" max="4613" width="14.3984375" style="49" customWidth="1"/>
    <col min="4614" max="4614" width="21" style="49" customWidth="1"/>
    <col min="4615" max="4615" width="20.19921875" style="49" customWidth="1"/>
    <col min="4616" max="4616" width="22.796875" style="49" customWidth="1"/>
    <col min="4617" max="4617" width="21" style="49" customWidth="1"/>
    <col min="4618" max="4618" width="4.3984375" style="49" customWidth="1"/>
    <col min="4619" max="4865" width="13.796875" style="49"/>
    <col min="4866" max="4866" width="4.3984375" style="49" customWidth="1"/>
    <col min="4867" max="4867" width="60.19921875" style="49" customWidth="1"/>
    <col min="4868" max="4868" width="36.59765625" style="49" customWidth="1"/>
    <col min="4869" max="4869" width="14.3984375" style="49" customWidth="1"/>
    <col min="4870" max="4870" width="21" style="49" customWidth="1"/>
    <col min="4871" max="4871" width="20.19921875" style="49" customWidth="1"/>
    <col min="4872" max="4872" width="22.796875" style="49" customWidth="1"/>
    <col min="4873" max="4873" width="21" style="49" customWidth="1"/>
    <col min="4874" max="4874" width="4.3984375" style="49" customWidth="1"/>
    <col min="4875" max="5121" width="13.796875" style="49"/>
    <col min="5122" max="5122" width="4.3984375" style="49" customWidth="1"/>
    <col min="5123" max="5123" width="60.19921875" style="49" customWidth="1"/>
    <col min="5124" max="5124" width="36.59765625" style="49" customWidth="1"/>
    <col min="5125" max="5125" width="14.3984375" style="49" customWidth="1"/>
    <col min="5126" max="5126" width="21" style="49" customWidth="1"/>
    <col min="5127" max="5127" width="20.19921875" style="49" customWidth="1"/>
    <col min="5128" max="5128" width="22.796875" style="49" customWidth="1"/>
    <col min="5129" max="5129" width="21" style="49" customWidth="1"/>
    <col min="5130" max="5130" width="4.3984375" style="49" customWidth="1"/>
    <col min="5131" max="5377" width="13.796875" style="49"/>
    <col min="5378" max="5378" width="4.3984375" style="49" customWidth="1"/>
    <col min="5379" max="5379" width="60.19921875" style="49" customWidth="1"/>
    <col min="5380" max="5380" width="36.59765625" style="49" customWidth="1"/>
    <col min="5381" max="5381" width="14.3984375" style="49" customWidth="1"/>
    <col min="5382" max="5382" width="21" style="49" customWidth="1"/>
    <col min="5383" max="5383" width="20.19921875" style="49" customWidth="1"/>
    <col min="5384" max="5384" width="22.796875" style="49" customWidth="1"/>
    <col min="5385" max="5385" width="21" style="49" customWidth="1"/>
    <col min="5386" max="5386" width="4.3984375" style="49" customWidth="1"/>
    <col min="5387" max="5633" width="13.796875" style="49"/>
    <col min="5634" max="5634" width="4.3984375" style="49" customWidth="1"/>
    <col min="5635" max="5635" width="60.19921875" style="49" customWidth="1"/>
    <col min="5636" max="5636" width="36.59765625" style="49" customWidth="1"/>
    <col min="5637" max="5637" width="14.3984375" style="49" customWidth="1"/>
    <col min="5638" max="5638" width="21" style="49" customWidth="1"/>
    <col min="5639" max="5639" width="20.19921875" style="49" customWidth="1"/>
    <col min="5640" max="5640" width="22.796875" style="49" customWidth="1"/>
    <col min="5641" max="5641" width="21" style="49" customWidth="1"/>
    <col min="5642" max="5642" width="4.3984375" style="49" customWidth="1"/>
    <col min="5643" max="5889" width="13.796875" style="49"/>
    <col min="5890" max="5890" width="4.3984375" style="49" customWidth="1"/>
    <col min="5891" max="5891" width="60.19921875" style="49" customWidth="1"/>
    <col min="5892" max="5892" width="36.59765625" style="49" customWidth="1"/>
    <col min="5893" max="5893" width="14.3984375" style="49" customWidth="1"/>
    <col min="5894" max="5894" width="21" style="49" customWidth="1"/>
    <col min="5895" max="5895" width="20.19921875" style="49" customWidth="1"/>
    <col min="5896" max="5896" width="22.796875" style="49" customWidth="1"/>
    <col min="5897" max="5897" width="21" style="49" customWidth="1"/>
    <col min="5898" max="5898" width="4.3984375" style="49" customWidth="1"/>
    <col min="5899" max="6145" width="13.796875" style="49"/>
    <col min="6146" max="6146" width="4.3984375" style="49" customWidth="1"/>
    <col min="6147" max="6147" width="60.19921875" style="49" customWidth="1"/>
    <col min="6148" max="6148" width="36.59765625" style="49" customWidth="1"/>
    <col min="6149" max="6149" width="14.3984375" style="49" customWidth="1"/>
    <col min="6150" max="6150" width="21" style="49" customWidth="1"/>
    <col min="6151" max="6151" width="20.19921875" style="49" customWidth="1"/>
    <col min="6152" max="6152" width="22.796875" style="49" customWidth="1"/>
    <col min="6153" max="6153" width="21" style="49" customWidth="1"/>
    <col min="6154" max="6154" width="4.3984375" style="49" customWidth="1"/>
    <col min="6155" max="6401" width="13.796875" style="49"/>
    <col min="6402" max="6402" width="4.3984375" style="49" customWidth="1"/>
    <col min="6403" max="6403" width="60.19921875" style="49" customWidth="1"/>
    <col min="6404" max="6404" width="36.59765625" style="49" customWidth="1"/>
    <col min="6405" max="6405" width="14.3984375" style="49" customWidth="1"/>
    <col min="6406" max="6406" width="21" style="49" customWidth="1"/>
    <col min="6407" max="6407" width="20.19921875" style="49" customWidth="1"/>
    <col min="6408" max="6408" width="22.796875" style="49" customWidth="1"/>
    <col min="6409" max="6409" width="21" style="49" customWidth="1"/>
    <col min="6410" max="6410" width="4.3984375" style="49" customWidth="1"/>
    <col min="6411" max="6657" width="13.796875" style="49"/>
    <col min="6658" max="6658" width="4.3984375" style="49" customWidth="1"/>
    <col min="6659" max="6659" width="60.19921875" style="49" customWidth="1"/>
    <col min="6660" max="6660" width="36.59765625" style="49" customWidth="1"/>
    <col min="6661" max="6661" width="14.3984375" style="49" customWidth="1"/>
    <col min="6662" max="6662" width="21" style="49" customWidth="1"/>
    <col min="6663" max="6663" width="20.19921875" style="49" customWidth="1"/>
    <col min="6664" max="6664" width="22.796875" style="49" customWidth="1"/>
    <col min="6665" max="6665" width="21" style="49" customWidth="1"/>
    <col min="6666" max="6666" width="4.3984375" style="49" customWidth="1"/>
    <col min="6667" max="6913" width="13.796875" style="49"/>
    <col min="6914" max="6914" width="4.3984375" style="49" customWidth="1"/>
    <col min="6915" max="6915" width="60.19921875" style="49" customWidth="1"/>
    <col min="6916" max="6916" width="36.59765625" style="49" customWidth="1"/>
    <col min="6917" max="6917" width="14.3984375" style="49" customWidth="1"/>
    <col min="6918" max="6918" width="21" style="49" customWidth="1"/>
    <col min="6919" max="6919" width="20.19921875" style="49" customWidth="1"/>
    <col min="6920" max="6920" width="22.796875" style="49" customWidth="1"/>
    <col min="6921" max="6921" width="21" style="49" customWidth="1"/>
    <col min="6922" max="6922" width="4.3984375" style="49" customWidth="1"/>
    <col min="6923" max="7169" width="13.796875" style="49"/>
    <col min="7170" max="7170" width="4.3984375" style="49" customWidth="1"/>
    <col min="7171" max="7171" width="60.19921875" style="49" customWidth="1"/>
    <col min="7172" max="7172" width="36.59765625" style="49" customWidth="1"/>
    <col min="7173" max="7173" width="14.3984375" style="49" customWidth="1"/>
    <col min="7174" max="7174" width="21" style="49" customWidth="1"/>
    <col min="7175" max="7175" width="20.19921875" style="49" customWidth="1"/>
    <col min="7176" max="7176" width="22.796875" style="49" customWidth="1"/>
    <col min="7177" max="7177" width="21" style="49" customWidth="1"/>
    <col min="7178" max="7178" width="4.3984375" style="49" customWidth="1"/>
    <col min="7179" max="7425" width="13.796875" style="49"/>
    <col min="7426" max="7426" width="4.3984375" style="49" customWidth="1"/>
    <col min="7427" max="7427" width="60.19921875" style="49" customWidth="1"/>
    <col min="7428" max="7428" width="36.59765625" style="49" customWidth="1"/>
    <col min="7429" max="7429" width="14.3984375" style="49" customWidth="1"/>
    <col min="7430" max="7430" width="21" style="49" customWidth="1"/>
    <col min="7431" max="7431" width="20.19921875" style="49" customWidth="1"/>
    <col min="7432" max="7432" width="22.796875" style="49" customWidth="1"/>
    <col min="7433" max="7433" width="21" style="49" customWidth="1"/>
    <col min="7434" max="7434" width="4.3984375" style="49" customWidth="1"/>
    <col min="7435" max="7681" width="13.796875" style="49"/>
    <col min="7682" max="7682" width="4.3984375" style="49" customWidth="1"/>
    <col min="7683" max="7683" width="60.19921875" style="49" customWidth="1"/>
    <col min="7684" max="7684" width="36.59765625" style="49" customWidth="1"/>
    <col min="7685" max="7685" width="14.3984375" style="49" customWidth="1"/>
    <col min="7686" max="7686" width="21" style="49" customWidth="1"/>
    <col min="7687" max="7687" width="20.19921875" style="49" customWidth="1"/>
    <col min="7688" max="7688" width="22.796875" style="49" customWidth="1"/>
    <col min="7689" max="7689" width="21" style="49" customWidth="1"/>
    <col min="7690" max="7690" width="4.3984375" style="49" customWidth="1"/>
    <col min="7691" max="7937" width="13.796875" style="49"/>
    <col min="7938" max="7938" width="4.3984375" style="49" customWidth="1"/>
    <col min="7939" max="7939" width="60.19921875" style="49" customWidth="1"/>
    <col min="7940" max="7940" width="36.59765625" style="49" customWidth="1"/>
    <col min="7941" max="7941" width="14.3984375" style="49" customWidth="1"/>
    <col min="7942" max="7942" width="21" style="49" customWidth="1"/>
    <col min="7943" max="7943" width="20.19921875" style="49" customWidth="1"/>
    <col min="7944" max="7944" width="22.796875" style="49" customWidth="1"/>
    <col min="7945" max="7945" width="21" style="49" customWidth="1"/>
    <col min="7946" max="7946" width="4.3984375" style="49" customWidth="1"/>
    <col min="7947" max="8193" width="13.796875" style="49"/>
    <col min="8194" max="8194" width="4.3984375" style="49" customWidth="1"/>
    <col min="8195" max="8195" width="60.19921875" style="49" customWidth="1"/>
    <col min="8196" max="8196" width="36.59765625" style="49" customWidth="1"/>
    <col min="8197" max="8197" width="14.3984375" style="49" customWidth="1"/>
    <col min="8198" max="8198" width="21" style="49" customWidth="1"/>
    <col min="8199" max="8199" width="20.19921875" style="49" customWidth="1"/>
    <col min="8200" max="8200" width="22.796875" style="49" customWidth="1"/>
    <col min="8201" max="8201" width="21" style="49" customWidth="1"/>
    <col min="8202" max="8202" width="4.3984375" style="49" customWidth="1"/>
    <col min="8203" max="8449" width="13.796875" style="49"/>
    <col min="8450" max="8450" width="4.3984375" style="49" customWidth="1"/>
    <col min="8451" max="8451" width="60.19921875" style="49" customWidth="1"/>
    <col min="8452" max="8452" width="36.59765625" style="49" customWidth="1"/>
    <col min="8453" max="8453" width="14.3984375" style="49" customWidth="1"/>
    <col min="8454" max="8454" width="21" style="49" customWidth="1"/>
    <col min="8455" max="8455" width="20.19921875" style="49" customWidth="1"/>
    <col min="8456" max="8456" width="22.796875" style="49" customWidth="1"/>
    <col min="8457" max="8457" width="21" style="49" customWidth="1"/>
    <col min="8458" max="8458" width="4.3984375" style="49" customWidth="1"/>
    <col min="8459" max="8705" width="13.796875" style="49"/>
    <col min="8706" max="8706" width="4.3984375" style="49" customWidth="1"/>
    <col min="8707" max="8707" width="60.19921875" style="49" customWidth="1"/>
    <col min="8708" max="8708" width="36.59765625" style="49" customWidth="1"/>
    <col min="8709" max="8709" width="14.3984375" style="49" customWidth="1"/>
    <col min="8710" max="8710" width="21" style="49" customWidth="1"/>
    <col min="8711" max="8711" width="20.19921875" style="49" customWidth="1"/>
    <col min="8712" max="8712" width="22.796875" style="49" customWidth="1"/>
    <col min="8713" max="8713" width="21" style="49" customWidth="1"/>
    <col min="8714" max="8714" width="4.3984375" style="49" customWidth="1"/>
    <col min="8715" max="8961" width="13.796875" style="49"/>
    <col min="8962" max="8962" width="4.3984375" style="49" customWidth="1"/>
    <col min="8963" max="8963" width="60.19921875" style="49" customWidth="1"/>
    <col min="8964" max="8964" width="36.59765625" style="49" customWidth="1"/>
    <col min="8965" max="8965" width="14.3984375" style="49" customWidth="1"/>
    <col min="8966" max="8966" width="21" style="49" customWidth="1"/>
    <col min="8967" max="8967" width="20.19921875" style="49" customWidth="1"/>
    <col min="8968" max="8968" width="22.796875" style="49" customWidth="1"/>
    <col min="8969" max="8969" width="21" style="49" customWidth="1"/>
    <col min="8970" max="8970" width="4.3984375" style="49" customWidth="1"/>
    <col min="8971" max="9217" width="13.796875" style="49"/>
    <col min="9218" max="9218" width="4.3984375" style="49" customWidth="1"/>
    <col min="9219" max="9219" width="60.19921875" style="49" customWidth="1"/>
    <col min="9220" max="9220" width="36.59765625" style="49" customWidth="1"/>
    <col min="9221" max="9221" width="14.3984375" style="49" customWidth="1"/>
    <col min="9222" max="9222" width="21" style="49" customWidth="1"/>
    <col min="9223" max="9223" width="20.19921875" style="49" customWidth="1"/>
    <col min="9224" max="9224" width="22.796875" style="49" customWidth="1"/>
    <col min="9225" max="9225" width="21" style="49" customWidth="1"/>
    <col min="9226" max="9226" width="4.3984375" style="49" customWidth="1"/>
    <col min="9227" max="9473" width="13.796875" style="49"/>
    <col min="9474" max="9474" width="4.3984375" style="49" customWidth="1"/>
    <col min="9475" max="9475" width="60.19921875" style="49" customWidth="1"/>
    <col min="9476" max="9476" width="36.59765625" style="49" customWidth="1"/>
    <col min="9477" max="9477" width="14.3984375" style="49" customWidth="1"/>
    <col min="9478" max="9478" width="21" style="49" customWidth="1"/>
    <col min="9479" max="9479" width="20.19921875" style="49" customWidth="1"/>
    <col min="9480" max="9480" width="22.796875" style="49" customWidth="1"/>
    <col min="9481" max="9481" width="21" style="49" customWidth="1"/>
    <col min="9482" max="9482" width="4.3984375" style="49" customWidth="1"/>
    <col min="9483" max="9729" width="13.796875" style="49"/>
    <col min="9730" max="9730" width="4.3984375" style="49" customWidth="1"/>
    <col min="9731" max="9731" width="60.19921875" style="49" customWidth="1"/>
    <col min="9732" max="9732" width="36.59765625" style="49" customWidth="1"/>
    <col min="9733" max="9733" width="14.3984375" style="49" customWidth="1"/>
    <col min="9734" max="9734" width="21" style="49" customWidth="1"/>
    <col min="9735" max="9735" width="20.19921875" style="49" customWidth="1"/>
    <col min="9736" max="9736" width="22.796875" style="49" customWidth="1"/>
    <col min="9737" max="9737" width="21" style="49" customWidth="1"/>
    <col min="9738" max="9738" width="4.3984375" style="49" customWidth="1"/>
    <col min="9739" max="9985" width="13.796875" style="49"/>
    <col min="9986" max="9986" width="4.3984375" style="49" customWidth="1"/>
    <col min="9987" max="9987" width="60.19921875" style="49" customWidth="1"/>
    <col min="9988" max="9988" width="36.59765625" style="49" customWidth="1"/>
    <col min="9989" max="9989" width="14.3984375" style="49" customWidth="1"/>
    <col min="9990" max="9990" width="21" style="49" customWidth="1"/>
    <col min="9991" max="9991" width="20.19921875" style="49" customWidth="1"/>
    <col min="9992" max="9992" width="22.796875" style="49" customWidth="1"/>
    <col min="9993" max="9993" width="21" style="49" customWidth="1"/>
    <col min="9994" max="9994" width="4.3984375" style="49" customWidth="1"/>
    <col min="9995" max="10241" width="13.796875" style="49"/>
    <col min="10242" max="10242" width="4.3984375" style="49" customWidth="1"/>
    <col min="10243" max="10243" width="60.19921875" style="49" customWidth="1"/>
    <col min="10244" max="10244" width="36.59765625" style="49" customWidth="1"/>
    <col min="10245" max="10245" width="14.3984375" style="49" customWidth="1"/>
    <col min="10246" max="10246" width="21" style="49" customWidth="1"/>
    <col min="10247" max="10247" width="20.19921875" style="49" customWidth="1"/>
    <col min="10248" max="10248" width="22.796875" style="49" customWidth="1"/>
    <col min="10249" max="10249" width="21" style="49" customWidth="1"/>
    <col min="10250" max="10250" width="4.3984375" style="49" customWidth="1"/>
    <col min="10251" max="10497" width="13.796875" style="49"/>
    <col min="10498" max="10498" width="4.3984375" style="49" customWidth="1"/>
    <col min="10499" max="10499" width="60.19921875" style="49" customWidth="1"/>
    <col min="10500" max="10500" width="36.59765625" style="49" customWidth="1"/>
    <col min="10501" max="10501" width="14.3984375" style="49" customWidth="1"/>
    <col min="10502" max="10502" width="21" style="49" customWidth="1"/>
    <col min="10503" max="10503" width="20.19921875" style="49" customWidth="1"/>
    <col min="10504" max="10504" width="22.796875" style="49" customWidth="1"/>
    <col min="10505" max="10505" width="21" style="49" customWidth="1"/>
    <col min="10506" max="10506" width="4.3984375" style="49" customWidth="1"/>
    <col min="10507" max="10753" width="13.796875" style="49"/>
    <col min="10754" max="10754" width="4.3984375" style="49" customWidth="1"/>
    <col min="10755" max="10755" width="60.19921875" style="49" customWidth="1"/>
    <col min="10756" max="10756" width="36.59765625" style="49" customWidth="1"/>
    <col min="10757" max="10757" width="14.3984375" style="49" customWidth="1"/>
    <col min="10758" max="10758" width="21" style="49" customWidth="1"/>
    <col min="10759" max="10759" width="20.19921875" style="49" customWidth="1"/>
    <col min="10760" max="10760" width="22.796875" style="49" customWidth="1"/>
    <col min="10761" max="10761" width="21" style="49" customWidth="1"/>
    <col min="10762" max="10762" width="4.3984375" style="49" customWidth="1"/>
    <col min="10763" max="11009" width="13.796875" style="49"/>
    <col min="11010" max="11010" width="4.3984375" style="49" customWidth="1"/>
    <col min="11011" max="11011" width="60.19921875" style="49" customWidth="1"/>
    <col min="11012" max="11012" width="36.59765625" style="49" customWidth="1"/>
    <col min="11013" max="11013" width="14.3984375" style="49" customWidth="1"/>
    <col min="11014" max="11014" width="21" style="49" customWidth="1"/>
    <col min="11015" max="11015" width="20.19921875" style="49" customWidth="1"/>
    <col min="11016" max="11016" width="22.796875" style="49" customWidth="1"/>
    <col min="11017" max="11017" width="21" style="49" customWidth="1"/>
    <col min="11018" max="11018" width="4.3984375" style="49" customWidth="1"/>
    <col min="11019" max="11265" width="13.796875" style="49"/>
    <col min="11266" max="11266" width="4.3984375" style="49" customWidth="1"/>
    <col min="11267" max="11267" width="60.19921875" style="49" customWidth="1"/>
    <col min="11268" max="11268" width="36.59765625" style="49" customWidth="1"/>
    <col min="11269" max="11269" width="14.3984375" style="49" customWidth="1"/>
    <col min="11270" max="11270" width="21" style="49" customWidth="1"/>
    <col min="11271" max="11271" width="20.19921875" style="49" customWidth="1"/>
    <col min="11272" max="11272" width="22.796875" style="49" customWidth="1"/>
    <col min="11273" max="11273" width="21" style="49" customWidth="1"/>
    <col min="11274" max="11274" width="4.3984375" style="49" customWidth="1"/>
    <col min="11275" max="11521" width="13.796875" style="49"/>
    <col min="11522" max="11522" width="4.3984375" style="49" customWidth="1"/>
    <col min="11523" max="11523" width="60.19921875" style="49" customWidth="1"/>
    <col min="11524" max="11524" width="36.59765625" style="49" customWidth="1"/>
    <col min="11525" max="11525" width="14.3984375" style="49" customWidth="1"/>
    <col min="11526" max="11526" width="21" style="49" customWidth="1"/>
    <col min="11527" max="11527" width="20.19921875" style="49" customWidth="1"/>
    <col min="11528" max="11528" width="22.796875" style="49" customWidth="1"/>
    <col min="11529" max="11529" width="21" style="49" customWidth="1"/>
    <col min="11530" max="11530" width="4.3984375" style="49" customWidth="1"/>
    <col min="11531" max="11777" width="13.796875" style="49"/>
    <col min="11778" max="11778" width="4.3984375" style="49" customWidth="1"/>
    <col min="11779" max="11779" width="60.19921875" style="49" customWidth="1"/>
    <col min="11780" max="11780" width="36.59765625" style="49" customWidth="1"/>
    <col min="11781" max="11781" width="14.3984375" style="49" customWidth="1"/>
    <col min="11782" max="11782" width="21" style="49" customWidth="1"/>
    <col min="11783" max="11783" width="20.19921875" style="49" customWidth="1"/>
    <col min="11784" max="11784" width="22.796875" style="49" customWidth="1"/>
    <col min="11785" max="11785" width="21" style="49" customWidth="1"/>
    <col min="11786" max="11786" width="4.3984375" style="49" customWidth="1"/>
    <col min="11787" max="12033" width="13.796875" style="49"/>
    <col min="12034" max="12034" width="4.3984375" style="49" customWidth="1"/>
    <col min="12035" max="12035" width="60.19921875" style="49" customWidth="1"/>
    <col min="12036" max="12036" width="36.59765625" style="49" customWidth="1"/>
    <col min="12037" max="12037" width="14.3984375" style="49" customWidth="1"/>
    <col min="12038" max="12038" width="21" style="49" customWidth="1"/>
    <col min="12039" max="12039" width="20.19921875" style="49" customWidth="1"/>
    <col min="12040" max="12040" width="22.796875" style="49" customWidth="1"/>
    <col min="12041" max="12041" width="21" style="49" customWidth="1"/>
    <col min="12042" max="12042" width="4.3984375" style="49" customWidth="1"/>
    <col min="12043" max="12289" width="13.796875" style="49"/>
    <col min="12290" max="12290" width="4.3984375" style="49" customWidth="1"/>
    <col min="12291" max="12291" width="60.19921875" style="49" customWidth="1"/>
    <col min="12292" max="12292" width="36.59765625" style="49" customWidth="1"/>
    <col min="12293" max="12293" width="14.3984375" style="49" customWidth="1"/>
    <col min="12294" max="12294" width="21" style="49" customWidth="1"/>
    <col min="12295" max="12295" width="20.19921875" style="49" customWidth="1"/>
    <col min="12296" max="12296" width="22.796875" style="49" customWidth="1"/>
    <col min="12297" max="12297" width="21" style="49" customWidth="1"/>
    <col min="12298" max="12298" width="4.3984375" style="49" customWidth="1"/>
    <col min="12299" max="12545" width="13.796875" style="49"/>
    <col min="12546" max="12546" width="4.3984375" style="49" customWidth="1"/>
    <col min="12547" max="12547" width="60.19921875" style="49" customWidth="1"/>
    <col min="12548" max="12548" width="36.59765625" style="49" customWidth="1"/>
    <col min="12549" max="12549" width="14.3984375" style="49" customWidth="1"/>
    <col min="12550" max="12550" width="21" style="49" customWidth="1"/>
    <col min="12551" max="12551" width="20.19921875" style="49" customWidth="1"/>
    <col min="12552" max="12552" width="22.796875" style="49" customWidth="1"/>
    <col min="12553" max="12553" width="21" style="49" customWidth="1"/>
    <col min="12554" max="12554" width="4.3984375" style="49" customWidth="1"/>
    <col min="12555" max="12801" width="13.796875" style="49"/>
    <col min="12802" max="12802" width="4.3984375" style="49" customWidth="1"/>
    <col min="12803" max="12803" width="60.19921875" style="49" customWidth="1"/>
    <col min="12804" max="12804" width="36.59765625" style="49" customWidth="1"/>
    <col min="12805" max="12805" width="14.3984375" style="49" customWidth="1"/>
    <col min="12806" max="12806" width="21" style="49" customWidth="1"/>
    <col min="12807" max="12807" width="20.19921875" style="49" customWidth="1"/>
    <col min="12808" max="12808" width="22.796875" style="49" customWidth="1"/>
    <col min="12809" max="12809" width="21" style="49" customWidth="1"/>
    <col min="12810" max="12810" width="4.3984375" style="49" customWidth="1"/>
    <col min="12811" max="13057" width="13.796875" style="49"/>
    <col min="13058" max="13058" width="4.3984375" style="49" customWidth="1"/>
    <col min="13059" max="13059" width="60.19921875" style="49" customWidth="1"/>
    <col min="13060" max="13060" width="36.59765625" style="49" customWidth="1"/>
    <col min="13061" max="13061" width="14.3984375" style="49" customWidth="1"/>
    <col min="13062" max="13062" width="21" style="49" customWidth="1"/>
    <col min="13063" max="13063" width="20.19921875" style="49" customWidth="1"/>
    <col min="13064" max="13064" width="22.796875" style="49" customWidth="1"/>
    <col min="13065" max="13065" width="21" style="49" customWidth="1"/>
    <col min="13066" max="13066" width="4.3984375" style="49" customWidth="1"/>
    <col min="13067" max="13313" width="13.796875" style="49"/>
    <col min="13314" max="13314" width="4.3984375" style="49" customWidth="1"/>
    <col min="13315" max="13315" width="60.19921875" style="49" customWidth="1"/>
    <col min="13316" max="13316" width="36.59765625" style="49" customWidth="1"/>
    <col min="13317" max="13317" width="14.3984375" style="49" customWidth="1"/>
    <col min="13318" max="13318" width="21" style="49" customWidth="1"/>
    <col min="13319" max="13319" width="20.19921875" style="49" customWidth="1"/>
    <col min="13320" max="13320" width="22.796875" style="49" customWidth="1"/>
    <col min="13321" max="13321" width="21" style="49" customWidth="1"/>
    <col min="13322" max="13322" width="4.3984375" style="49" customWidth="1"/>
    <col min="13323" max="13569" width="13.796875" style="49"/>
    <col min="13570" max="13570" width="4.3984375" style="49" customWidth="1"/>
    <col min="13571" max="13571" width="60.19921875" style="49" customWidth="1"/>
    <col min="13572" max="13572" width="36.59765625" style="49" customWidth="1"/>
    <col min="13573" max="13573" width="14.3984375" style="49" customWidth="1"/>
    <col min="13574" max="13574" width="21" style="49" customWidth="1"/>
    <col min="13575" max="13575" width="20.19921875" style="49" customWidth="1"/>
    <col min="13576" max="13576" width="22.796875" style="49" customWidth="1"/>
    <col min="13577" max="13577" width="21" style="49" customWidth="1"/>
    <col min="13578" max="13578" width="4.3984375" style="49" customWidth="1"/>
    <col min="13579" max="13825" width="13.796875" style="49"/>
    <col min="13826" max="13826" width="4.3984375" style="49" customWidth="1"/>
    <col min="13827" max="13827" width="60.19921875" style="49" customWidth="1"/>
    <col min="13828" max="13828" width="36.59765625" style="49" customWidth="1"/>
    <col min="13829" max="13829" width="14.3984375" style="49" customWidth="1"/>
    <col min="13830" max="13830" width="21" style="49" customWidth="1"/>
    <col min="13831" max="13831" width="20.19921875" style="49" customWidth="1"/>
    <col min="13832" max="13832" width="22.796875" style="49" customWidth="1"/>
    <col min="13833" max="13833" width="21" style="49" customWidth="1"/>
    <col min="13834" max="13834" width="4.3984375" style="49" customWidth="1"/>
    <col min="13835" max="14081" width="13.796875" style="49"/>
    <col min="14082" max="14082" width="4.3984375" style="49" customWidth="1"/>
    <col min="14083" max="14083" width="60.19921875" style="49" customWidth="1"/>
    <col min="14084" max="14084" width="36.59765625" style="49" customWidth="1"/>
    <col min="14085" max="14085" width="14.3984375" style="49" customWidth="1"/>
    <col min="14086" max="14086" width="21" style="49" customWidth="1"/>
    <col min="14087" max="14087" width="20.19921875" style="49" customWidth="1"/>
    <col min="14088" max="14088" width="22.796875" style="49" customWidth="1"/>
    <col min="14089" max="14089" width="21" style="49" customWidth="1"/>
    <col min="14090" max="14090" width="4.3984375" style="49" customWidth="1"/>
    <col min="14091" max="14337" width="13.796875" style="49"/>
    <col min="14338" max="14338" width="4.3984375" style="49" customWidth="1"/>
    <col min="14339" max="14339" width="60.19921875" style="49" customWidth="1"/>
    <col min="14340" max="14340" width="36.59765625" style="49" customWidth="1"/>
    <col min="14341" max="14341" width="14.3984375" style="49" customWidth="1"/>
    <col min="14342" max="14342" width="21" style="49" customWidth="1"/>
    <col min="14343" max="14343" width="20.19921875" style="49" customWidth="1"/>
    <col min="14344" max="14344" width="22.796875" style="49" customWidth="1"/>
    <col min="14345" max="14345" width="21" style="49" customWidth="1"/>
    <col min="14346" max="14346" width="4.3984375" style="49" customWidth="1"/>
    <col min="14347" max="14593" width="13.796875" style="49"/>
    <col min="14594" max="14594" width="4.3984375" style="49" customWidth="1"/>
    <col min="14595" max="14595" width="60.19921875" style="49" customWidth="1"/>
    <col min="14596" max="14596" width="36.59765625" style="49" customWidth="1"/>
    <col min="14597" max="14597" width="14.3984375" style="49" customWidth="1"/>
    <col min="14598" max="14598" width="21" style="49" customWidth="1"/>
    <col min="14599" max="14599" width="20.19921875" style="49" customWidth="1"/>
    <col min="14600" max="14600" width="22.796875" style="49" customWidth="1"/>
    <col min="14601" max="14601" width="21" style="49" customWidth="1"/>
    <col min="14602" max="14602" width="4.3984375" style="49" customWidth="1"/>
    <col min="14603" max="14849" width="13.796875" style="49"/>
    <col min="14850" max="14850" width="4.3984375" style="49" customWidth="1"/>
    <col min="14851" max="14851" width="60.19921875" style="49" customWidth="1"/>
    <col min="14852" max="14852" width="36.59765625" style="49" customWidth="1"/>
    <col min="14853" max="14853" width="14.3984375" style="49" customWidth="1"/>
    <col min="14854" max="14854" width="21" style="49" customWidth="1"/>
    <col min="14855" max="14855" width="20.19921875" style="49" customWidth="1"/>
    <col min="14856" max="14856" width="22.796875" style="49" customWidth="1"/>
    <col min="14857" max="14857" width="21" style="49" customWidth="1"/>
    <col min="14858" max="14858" width="4.3984375" style="49" customWidth="1"/>
    <col min="14859" max="15105" width="13.796875" style="49"/>
    <col min="15106" max="15106" width="4.3984375" style="49" customWidth="1"/>
    <col min="15107" max="15107" width="60.19921875" style="49" customWidth="1"/>
    <col min="15108" max="15108" width="36.59765625" style="49" customWidth="1"/>
    <col min="15109" max="15109" width="14.3984375" style="49" customWidth="1"/>
    <col min="15110" max="15110" width="21" style="49" customWidth="1"/>
    <col min="15111" max="15111" width="20.19921875" style="49" customWidth="1"/>
    <col min="15112" max="15112" width="22.796875" style="49" customWidth="1"/>
    <col min="15113" max="15113" width="21" style="49" customWidth="1"/>
    <col min="15114" max="15114" width="4.3984375" style="49" customWidth="1"/>
    <col min="15115" max="15361" width="13.796875" style="49"/>
    <col min="15362" max="15362" width="4.3984375" style="49" customWidth="1"/>
    <col min="15363" max="15363" width="60.19921875" style="49" customWidth="1"/>
    <col min="15364" max="15364" width="36.59765625" style="49" customWidth="1"/>
    <col min="15365" max="15365" width="14.3984375" style="49" customWidth="1"/>
    <col min="15366" max="15366" width="21" style="49" customWidth="1"/>
    <col min="15367" max="15367" width="20.19921875" style="49" customWidth="1"/>
    <col min="15368" max="15368" width="22.796875" style="49" customWidth="1"/>
    <col min="15369" max="15369" width="21" style="49" customWidth="1"/>
    <col min="15370" max="15370" width="4.3984375" style="49" customWidth="1"/>
    <col min="15371" max="15617" width="13.796875" style="49"/>
    <col min="15618" max="15618" width="4.3984375" style="49" customWidth="1"/>
    <col min="15619" max="15619" width="60.19921875" style="49" customWidth="1"/>
    <col min="15620" max="15620" width="36.59765625" style="49" customWidth="1"/>
    <col min="15621" max="15621" width="14.3984375" style="49" customWidth="1"/>
    <col min="15622" max="15622" width="21" style="49" customWidth="1"/>
    <col min="15623" max="15623" width="20.19921875" style="49" customWidth="1"/>
    <col min="15624" max="15624" width="22.796875" style="49" customWidth="1"/>
    <col min="15625" max="15625" width="21" style="49" customWidth="1"/>
    <col min="15626" max="15626" width="4.3984375" style="49" customWidth="1"/>
    <col min="15627" max="15873" width="13.796875" style="49"/>
    <col min="15874" max="15874" width="4.3984375" style="49" customWidth="1"/>
    <col min="15875" max="15875" width="60.19921875" style="49" customWidth="1"/>
    <col min="15876" max="15876" width="36.59765625" style="49" customWidth="1"/>
    <col min="15877" max="15877" width="14.3984375" style="49" customWidth="1"/>
    <col min="15878" max="15878" width="21" style="49" customWidth="1"/>
    <col min="15879" max="15879" width="20.19921875" style="49" customWidth="1"/>
    <col min="15880" max="15880" width="22.796875" style="49" customWidth="1"/>
    <col min="15881" max="15881" width="21" style="49" customWidth="1"/>
    <col min="15882" max="15882" width="4.3984375" style="49" customWidth="1"/>
    <col min="15883" max="16129" width="13.796875" style="49"/>
    <col min="16130" max="16130" width="4.3984375" style="49" customWidth="1"/>
    <col min="16131" max="16131" width="60.19921875" style="49" customWidth="1"/>
    <col min="16132" max="16132" width="36.59765625" style="49" customWidth="1"/>
    <col min="16133" max="16133" width="14.3984375" style="49" customWidth="1"/>
    <col min="16134" max="16134" width="21" style="49" customWidth="1"/>
    <col min="16135" max="16135" width="20.19921875" style="49" customWidth="1"/>
    <col min="16136" max="16136" width="22.796875" style="49" customWidth="1"/>
    <col min="16137" max="16137" width="21" style="49" customWidth="1"/>
    <col min="16138" max="16138" width="4.3984375" style="49" customWidth="1"/>
    <col min="16139" max="16384" width="13.796875" style="49"/>
  </cols>
  <sheetData>
    <row r="1" spans="3:9">
      <c r="I1" s="50"/>
    </row>
    <row r="2" spans="3:9" ht="18">
      <c r="C2" s="441" t="s">
        <v>93</v>
      </c>
      <c r="D2" s="441"/>
      <c r="E2" s="441"/>
      <c r="F2" s="441"/>
      <c r="G2" s="441"/>
      <c r="H2" s="441"/>
      <c r="I2" s="441"/>
    </row>
    <row r="3" spans="3:9" ht="18">
      <c r="C3" s="441" t="s">
        <v>94</v>
      </c>
      <c r="D3" s="441"/>
      <c r="E3" s="441"/>
      <c r="F3" s="441"/>
      <c r="G3" s="441"/>
      <c r="H3" s="441"/>
      <c r="I3" s="441"/>
    </row>
    <row r="4" spans="3:9" ht="16">
      <c r="C4" s="53"/>
    </row>
    <row r="5" spans="3:9" ht="14" customHeight="1">
      <c r="C5"/>
      <c r="D5"/>
      <c r="E5"/>
      <c r="F5"/>
      <c r="G5"/>
      <c r="I5" s="50"/>
    </row>
    <row r="6" spans="3:9" ht="14" customHeight="1">
      <c r="C6" s="3" t="str">
        <f>+Datos!$B$13&amp;+Datos!$C$13</f>
        <v xml:space="preserve">Licitación Pública Nº </v>
      </c>
      <c r="D6" s="1"/>
      <c r="E6"/>
      <c r="F6"/>
      <c r="G6"/>
      <c r="I6" s="50"/>
    </row>
    <row r="7" spans="3:9" ht="14" customHeight="1">
      <c r="C7" s="3" t="str">
        <f>+Datos!$B$14&amp;+Datos!$C$14</f>
        <v xml:space="preserve">Nombre de la Empresa: </v>
      </c>
      <c r="D7" s="1"/>
      <c r="E7"/>
      <c r="F7"/>
      <c r="G7"/>
      <c r="I7" s="50"/>
    </row>
    <row r="8" spans="3:9" ht="14" customHeight="1">
      <c r="C8" s="3" t="str">
        <f>+Datos!$B$15&amp;+Datos!$C$15</f>
        <v>Nombre y Firma del Representante Legal:</v>
      </c>
      <c r="D8" s="1"/>
      <c r="E8"/>
      <c r="F8"/>
      <c r="G8"/>
      <c r="I8" s="50"/>
    </row>
    <row r="9" spans="3:9" ht="14" customHeight="1">
      <c r="C9" s="1"/>
      <c r="D9" s="1"/>
      <c r="E9"/>
      <c r="F9"/>
      <c r="G9"/>
      <c r="I9" s="50"/>
    </row>
    <row r="10" spans="3:9">
      <c r="C10" s="233" t="str">
        <f>+'Formato 1'!$C$24</f>
        <v xml:space="preserve">Pesos mexicanos a precios de: </v>
      </c>
      <c r="D10" s="512">
        <f>+'Formato 1'!$D$24</f>
        <v>0</v>
      </c>
    </row>
    <row r="11" spans="3:9">
      <c r="C11" s="233"/>
      <c r="D11" s="32"/>
    </row>
    <row r="12" spans="3:9" s="52" customFormat="1" ht="18">
      <c r="C12" s="442" t="s">
        <v>168</v>
      </c>
      <c r="D12" s="442"/>
      <c r="E12" s="442"/>
      <c r="F12" s="442"/>
      <c r="G12" s="442"/>
      <c r="H12" s="442"/>
      <c r="I12" s="442"/>
    </row>
    <row r="13" spans="3:9" s="52" customFormat="1" ht="18" customHeight="1">
      <c r="C13" s="443" t="s">
        <v>113</v>
      </c>
      <c r="D13" s="443"/>
      <c r="E13" s="443"/>
      <c r="F13" s="443"/>
      <c r="G13" s="443"/>
      <c r="H13" s="443"/>
      <c r="I13" s="443"/>
    </row>
    <row r="14" spans="3:9" ht="17" thickBot="1">
      <c r="C14" s="53"/>
    </row>
    <row r="15" spans="3:9" s="56" customFormat="1" ht="51" customHeight="1">
      <c r="C15" s="54" t="s">
        <v>95</v>
      </c>
      <c r="D15" s="55" t="s">
        <v>96</v>
      </c>
      <c r="E15" s="55" t="s">
        <v>114</v>
      </c>
      <c r="F15" s="55" t="s">
        <v>115</v>
      </c>
      <c r="G15" s="55" t="s">
        <v>116</v>
      </c>
      <c r="H15" s="55" t="s">
        <v>117</v>
      </c>
      <c r="I15" s="112" t="s">
        <v>118</v>
      </c>
    </row>
    <row r="16" spans="3:9" ht="14" thickBot="1">
      <c r="C16" s="57" t="s">
        <v>102</v>
      </c>
      <c r="D16" s="58" t="s">
        <v>103</v>
      </c>
      <c r="E16" s="58" t="s">
        <v>104</v>
      </c>
      <c r="F16" s="58" t="s">
        <v>105</v>
      </c>
      <c r="G16" s="58" t="s">
        <v>106</v>
      </c>
      <c r="H16" s="58" t="s">
        <v>107</v>
      </c>
      <c r="I16" s="113" t="s">
        <v>119</v>
      </c>
    </row>
    <row r="17" spans="3:9" s="59" customFormat="1">
      <c r="C17" s="129"/>
      <c r="D17" s="130"/>
      <c r="E17" s="130"/>
      <c r="F17" s="130"/>
      <c r="G17" s="131"/>
      <c r="H17" s="131"/>
      <c r="I17" s="599">
        <f>+H17*G17</f>
        <v>0</v>
      </c>
    </row>
    <row r="18" spans="3:9" s="59" customFormat="1">
      <c r="C18" s="71"/>
      <c r="D18" s="72"/>
      <c r="E18" s="72"/>
      <c r="F18" s="72"/>
      <c r="G18" s="133"/>
      <c r="H18" s="73"/>
      <c r="I18" s="600">
        <f>+H18*G18</f>
        <v>0</v>
      </c>
    </row>
    <row r="19" spans="3:9" s="59" customFormat="1">
      <c r="C19" s="71"/>
      <c r="D19" s="72"/>
      <c r="E19" s="72"/>
      <c r="F19" s="72"/>
      <c r="G19" s="133"/>
      <c r="H19" s="73"/>
      <c r="I19" s="600">
        <f>+H19*G19</f>
        <v>0</v>
      </c>
    </row>
    <row r="20" spans="3:9" s="59" customFormat="1">
      <c r="C20" s="71"/>
      <c r="D20" s="72"/>
      <c r="E20" s="72"/>
      <c r="F20" s="72"/>
      <c r="G20" s="133"/>
      <c r="H20" s="73"/>
      <c r="I20" s="600">
        <f>+H20*G20</f>
        <v>0</v>
      </c>
    </row>
    <row r="21" spans="3:9" s="59" customFormat="1">
      <c r="C21" s="71"/>
      <c r="D21" s="72"/>
      <c r="E21" s="72"/>
      <c r="F21" s="72"/>
      <c r="G21" s="133"/>
      <c r="H21" s="73"/>
      <c r="I21" s="600">
        <f t="shared" ref="I21:I51" si="0">+H21*G21</f>
        <v>0</v>
      </c>
    </row>
    <row r="22" spans="3:9" s="59" customFormat="1">
      <c r="C22" s="71"/>
      <c r="D22" s="72"/>
      <c r="E22" s="72"/>
      <c r="F22" s="72"/>
      <c r="G22" s="133"/>
      <c r="H22" s="73"/>
      <c r="I22" s="600">
        <f t="shared" si="0"/>
        <v>0</v>
      </c>
    </row>
    <row r="23" spans="3:9" s="59" customFormat="1">
      <c r="C23" s="71"/>
      <c r="D23" s="72"/>
      <c r="E23" s="72"/>
      <c r="F23" s="72"/>
      <c r="G23" s="133"/>
      <c r="H23" s="73"/>
      <c r="I23" s="600">
        <f t="shared" si="0"/>
        <v>0</v>
      </c>
    </row>
    <row r="24" spans="3:9" s="59" customFormat="1">
      <c r="C24" s="71"/>
      <c r="D24" s="72"/>
      <c r="E24" s="72"/>
      <c r="F24" s="72"/>
      <c r="G24" s="133"/>
      <c r="H24" s="73"/>
      <c r="I24" s="600">
        <f t="shared" si="0"/>
        <v>0</v>
      </c>
    </row>
    <row r="25" spans="3:9" s="59" customFormat="1">
      <c r="C25" s="71"/>
      <c r="D25" s="72"/>
      <c r="E25" s="72"/>
      <c r="F25" s="72"/>
      <c r="G25" s="133"/>
      <c r="H25" s="73"/>
      <c r="I25" s="600">
        <f t="shared" si="0"/>
        <v>0</v>
      </c>
    </row>
    <row r="26" spans="3:9" s="59" customFormat="1">
      <c r="C26" s="71"/>
      <c r="D26" s="72"/>
      <c r="E26" s="72"/>
      <c r="F26" s="72"/>
      <c r="G26" s="133"/>
      <c r="H26" s="73"/>
      <c r="I26" s="600">
        <f t="shared" si="0"/>
        <v>0</v>
      </c>
    </row>
    <row r="27" spans="3:9" s="59" customFormat="1">
      <c r="C27" s="71"/>
      <c r="D27" s="72"/>
      <c r="E27" s="72"/>
      <c r="F27" s="72"/>
      <c r="G27" s="133"/>
      <c r="H27" s="73"/>
      <c r="I27" s="600">
        <f t="shared" si="0"/>
        <v>0</v>
      </c>
    </row>
    <row r="28" spans="3:9" s="59" customFormat="1">
      <c r="C28" s="71"/>
      <c r="D28" s="72"/>
      <c r="E28" s="72"/>
      <c r="F28" s="72"/>
      <c r="G28" s="133"/>
      <c r="H28" s="73"/>
      <c r="I28" s="600">
        <f t="shared" si="0"/>
        <v>0</v>
      </c>
    </row>
    <row r="29" spans="3:9" s="59" customFormat="1">
      <c r="C29" s="71"/>
      <c r="D29" s="72"/>
      <c r="E29" s="72"/>
      <c r="F29" s="72"/>
      <c r="G29" s="133"/>
      <c r="H29" s="73"/>
      <c r="I29" s="600">
        <f t="shared" si="0"/>
        <v>0</v>
      </c>
    </row>
    <row r="30" spans="3:9" s="59" customFormat="1">
      <c r="C30" s="71"/>
      <c r="D30" s="72"/>
      <c r="E30" s="72"/>
      <c r="F30" s="72"/>
      <c r="G30" s="133"/>
      <c r="H30" s="73"/>
      <c r="I30" s="600">
        <f t="shared" si="0"/>
        <v>0</v>
      </c>
    </row>
    <row r="31" spans="3:9" s="59" customFormat="1">
      <c r="C31" s="71"/>
      <c r="D31" s="72"/>
      <c r="E31" s="72"/>
      <c r="F31" s="72"/>
      <c r="G31" s="133"/>
      <c r="H31" s="73"/>
      <c r="I31" s="600">
        <f t="shared" si="0"/>
        <v>0</v>
      </c>
    </row>
    <row r="32" spans="3:9" s="59" customFormat="1">
      <c r="C32" s="71"/>
      <c r="D32" s="72"/>
      <c r="E32" s="72"/>
      <c r="F32" s="72"/>
      <c r="G32" s="133"/>
      <c r="H32" s="73"/>
      <c r="I32" s="600">
        <f t="shared" si="0"/>
        <v>0</v>
      </c>
    </row>
    <row r="33" spans="3:9" s="59" customFormat="1">
      <c r="C33" s="71"/>
      <c r="D33" s="72"/>
      <c r="E33" s="72"/>
      <c r="F33" s="72"/>
      <c r="G33" s="133"/>
      <c r="H33" s="73"/>
      <c r="I33" s="600">
        <f t="shared" si="0"/>
        <v>0</v>
      </c>
    </row>
    <row r="34" spans="3:9" s="59" customFormat="1">
      <c r="C34" s="71"/>
      <c r="D34" s="72"/>
      <c r="E34" s="72"/>
      <c r="F34" s="72"/>
      <c r="G34" s="133"/>
      <c r="H34" s="73"/>
      <c r="I34" s="600">
        <f t="shared" si="0"/>
        <v>0</v>
      </c>
    </row>
    <row r="35" spans="3:9" s="59" customFormat="1">
      <c r="C35" s="71"/>
      <c r="D35" s="72"/>
      <c r="E35" s="72"/>
      <c r="F35" s="72"/>
      <c r="G35" s="133"/>
      <c r="H35" s="73"/>
      <c r="I35" s="600">
        <f t="shared" si="0"/>
        <v>0</v>
      </c>
    </row>
    <row r="36" spans="3:9" s="59" customFormat="1">
      <c r="C36" s="71"/>
      <c r="D36" s="72"/>
      <c r="E36" s="72"/>
      <c r="F36" s="72"/>
      <c r="G36" s="131"/>
      <c r="H36" s="132"/>
      <c r="I36" s="600">
        <f t="shared" si="0"/>
        <v>0</v>
      </c>
    </row>
    <row r="37" spans="3:9" s="59" customFormat="1">
      <c r="C37" s="71"/>
      <c r="D37" s="72"/>
      <c r="E37" s="72"/>
      <c r="F37" s="72"/>
      <c r="G37" s="131"/>
      <c r="H37" s="132"/>
      <c r="I37" s="600">
        <f t="shared" si="0"/>
        <v>0</v>
      </c>
    </row>
    <row r="38" spans="3:9" s="59" customFormat="1">
      <c r="C38" s="71"/>
      <c r="D38" s="72"/>
      <c r="E38" s="72"/>
      <c r="F38" s="72"/>
      <c r="G38" s="131"/>
      <c r="H38" s="132"/>
      <c r="I38" s="600">
        <f t="shared" si="0"/>
        <v>0</v>
      </c>
    </row>
    <row r="39" spans="3:9" s="59" customFormat="1">
      <c r="C39" s="71"/>
      <c r="D39" s="72"/>
      <c r="E39" s="72"/>
      <c r="F39" s="72"/>
      <c r="G39" s="131"/>
      <c r="H39" s="132"/>
      <c r="I39" s="600">
        <f t="shared" si="0"/>
        <v>0</v>
      </c>
    </row>
    <row r="40" spans="3:9" s="59" customFormat="1">
      <c r="C40" s="71"/>
      <c r="D40" s="72"/>
      <c r="E40" s="72"/>
      <c r="F40" s="72"/>
      <c r="G40" s="131"/>
      <c r="H40" s="132"/>
      <c r="I40" s="600">
        <f t="shared" si="0"/>
        <v>0</v>
      </c>
    </row>
    <row r="41" spans="3:9" s="59" customFormat="1">
      <c r="C41" s="71"/>
      <c r="D41" s="72"/>
      <c r="E41" s="72"/>
      <c r="F41" s="72"/>
      <c r="G41" s="131"/>
      <c r="H41" s="132"/>
      <c r="I41" s="600">
        <f t="shared" si="0"/>
        <v>0</v>
      </c>
    </row>
    <row r="42" spans="3:9" s="59" customFormat="1">
      <c r="C42" s="71"/>
      <c r="D42" s="72"/>
      <c r="E42" s="72"/>
      <c r="F42" s="72"/>
      <c r="G42" s="131"/>
      <c r="H42" s="132"/>
      <c r="I42" s="600">
        <f t="shared" si="0"/>
        <v>0</v>
      </c>
    </row>
    <row r="43" spans="3:9" s="59" customFormat="1">
      <c r="C43" s="71"/>
      <c r="D43" s="72"/>
      <c r="E43" s="72"/>
      <c r="F43" s="72"/>
      <c r="G43" s="131"/>
      <c r="H43" s="132"/>
      <c r="I43" s="600">
        <f t="shared" si="0"/>
        <v>0</v>
      </c>
    </row>
    <row r="44" spans="3:9" s="59" customFormat="1">
      <c r="C44" s="71"/>
      <c r="D44" s="72"/>
      <c r="E44" s="72"/>
      <c r="F44" s="72"/>
      <c r="G44" s="131"/>
      <c r="H44" s="132"/>
      <c r="I44" s="600">
        <f t="shared" si="0"/>
        <v>0</v>
      </c>
    </row>
    <row r="45" spans="3:9" s="59" customFormat="1">
      <c r="C45" s="71"/>
      <c r="D45" s="72"/>
      <c r="E45" s="72"/>
      <c r="F45" s="72"/>
      <c r="G45" s="131"/>
      <c r="H45" s="132"/>
      <c r="I45" s="600">
        <f t="shared" si="0"/>
        <v>0</v>
      </c>
    </row>
    <row r="46" spans="3:9" s="59" customFormat="1">
      <c r="C46" s="71"/>
      <c r="D46" s="72"/>
      <c r="E46" s="72"/>
      <c r="F46" s="72"/>
      <c r="G46" s="131"/>
      <c r="H46" s="132"/>
      <c r="I46" s="600">
        <f t="shared" si="0"/>
        <v>0</v>
      </c>
    </row>
    <row r="47" spans="3:9" s="59" customFormat="1">
      <c r="C47" s="71"/>
      <c r="D47" s="72"/>
      <c r="E47" s="72"/>
      <c r="F47" s="72"/>
      <c r="G47" s="131"/>
      <c r="H47" s="132"/>
      <c r="I47" s="600">
        <f t="shared" si="0"/>
        <v>0</v>
      </c>
    </row>
    <row r="48" spans="3:9" s="59" customFormat="1">
      <c r="C48" s="71"/>
      <c r="D48" s="72"/>
      <c r="E48" s="72"/>
      <c r="F48" s="72"/>
      <c r="G48" s="131"/>
      <c r="H48" s="132"/>
      <c r="I48" s="600">
        <f t="shared" si="0"/>
        <v>0</v>
      </c>
    </row>
    <row r="49" spans="3:9" s="59" customFormat="1">
      <c r="C49" s="71"/>
      <c r="D49" s="72"/>
      <c r="E49" s="72"/>
      <c r="F49" s="72"/>
      <c r="G49" s="133"/>
      <c r="H49" s="73"/>
      <c r="I49" s="600">
        <f t="shared" si="0"/>
        <v>0</v>
      </c>
    </row>
    <row r="50" spans="3:9" s="59" customFormat="1">
      <c r="C50" s="71"/>
      <c r="D50" s="72"/>
      <c r="E50" s="72"/>
      <c r="F50" s="72"/>
      <c r="G50" s="133"/>
      <c r="H50" s="73"/>
      <c r="I50" s="600">
        <f t="shared" si="0"/>
        <v>0</v>
      </c>
    </row>
    <row r="51" spans="3:9" s="59" customFormat="1">
      <c r="C51" s="71"/>
      <c r="D51" s="72"/>
      <c r="E51" s="72"/>
      <c r="F51" s="72"/>
      <c r="G51" s="133"/>
      <c r="H51" s="73"/>
      <c r="I51" s="600">
        <f t="shared" si="0"/>
        <v>0</v>
      </c>
    </row>
    <row r="52" spans="3:9" ht="58.5" customHeight="1" thickBot="1">
      <c r="C52" s="114" t="s">
        <v>108</v>
      </c>
      <c r="D52" s="115"/>
      <c r="E52" s="115"/>
      <c r="F52" s="115"/>
      <c r="G52" s="116" t="s">
        <v>116</v>
      </c>
      <c r="H52" s="117" t="s">
        <v>120</v>
      </c>
      <c r="I52" s="601"/>
    </row>
    <row r="53" spans="3:9" s="122" customFormat="1" ht="17" thickBot="1">
      <c r="C53" s="118"/>
      <c r="D53" s="118"/>
      <c r="E53" s="118"/>
      <c r="F53" s="119"/>
      <c r="G53" s="120">
        <f>SUM(G17:G51)</f>
        <v>0</v>
      </c>
      <c r="H53" s="121">
        <f>IF(G53=0,0,I53/G53)</f>
        <v>0</v>
      </c>
      <c r="I53" s="602">
        <f>SUM(I17:I51)</f>
        <v>0</v>
      </c>
    </row>
    <row r="54" spans="3:9" s="124" customFormat="1" ht="17" thickBot="1">
      <c r="C54" s="123"/>
      <c r="D54" s="123"/>
      <c r="E54" s="123"/>
      <c r="F54" s="123"/>
      <c r="G54" s="123"/>
      <c r="H54" s="123"/>
    </row>
    <row r="55" spans="3:9" s="122" customFormat="1" ht="17" thickBot="1">
      <c r="C55" s="118"/>
      <c r="D55" s="444" t="s">
        <v>121</v>
      </c>
      <c r="E55" s="445"/>
      <c r="F55" s="445"/>
      <c r="G55" s="445"/>
      <c r="H55" s="446"/>
      <c r="I55" s="603">
        <f>+SUM(I17:I51)</f>
        <v>0</v>
      </c>
    </row>
    <row r="56" spans="3:9" ht="14">
      <c r="C56" s="125"/>
      <c r="D56" s="126"/>
      <c r="E56" s="126"/>
      <c r="F56" s="126"/>
      <c r="G56" s="126"/>
      <c r="H56" s="126"/>
      <c r="I56" s="127"/>
    </row>
    <row r="57" spans="3:9" s="128" customFormat="1">
      <c r="C57" s="68"/>
      <c r="D57" s="69"/>
      <c r="E57" s="70"/>
      <c r="F57" s="70"/>
      <c r="G57" s="70"/>
      <c r="H57" s="70"/>
      <c r="I57" s="70"/>
    </row>
    <row r="58" spans="3:9" s="128" customFormat="1">
      <c r="C58" s="70"/>
      <c r="D58" s="70"/>
      <c r="E58" s="70"/>
      <c r="F58" s="70"/>
      <c r="G58" s="70"/>
      <c r="H58"/>
      <c r="I58"/>
    </row>
    <row r="59" spans="3:9" s="128" customFormat="1">
      <c r="C59" s="70"/>
      <c r="D59" s="70"/>
      <c r="E59" s="70"/>
      <c r="F59" s="70"/>
      <c r="G59" s="70"/>
      <c r="H59"/>
      <c r="I59"/>
    </row>
    <row r="60" spans="3:9">
      <c r="H60"/>
      <c r="I60"/>
    </row>
  </sheetData>
  <sheetProtection algorithmName="SHA-512" hashValue="Lb7DLrbDmlLZ0/xLm9j2NZMga087xfm63QDhcgIeJMjsl4W4VbtV04M7fP8AsbeYtGVa+fbYtN7LKGpFWJ/JLw==" saltValue="5EGWmhGx+2/uh5LiL+HtJA==" spinCount="100000" sheet="1" objects="1" scenarios="1"/>
  <mergeCells count="5">
    <mergeCell ref="C2:I2"/>
    <mergeCell ref="C3:I3"/>
    <mergeCell ref="C12:I12"/>
    <mergeCell ref="C13:I13"/>
    <mergeCell ref="D55:H55"/>
  </mergeCells>
  <pageMargins left="0.7" right="0.7" top="0.75" bottom="0.75" header="0.3" footer="0.3"/>
  <ignoredErrors>
    <ignoredError sqref="I18:I51" unlockedFormula="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0299F-C997-7E4E-BF09-1F885D7F0891}">
  <dimension ref="A2:P30"/>
  <sheetViews>
    <sheetView workbookViewId="0">
      <selection activeCell="D9" sqref="D9"/>
    </sheetView>
  </sheetViews>
  <sheetFormatPr baseColWidth="10" defaultColWidth="10.59765625" defaultRowHeight="13"/>
  <cols>
    <col min="1" max="1" width="13.796875" style="514" customWidth="1"/>
    <col min="2" max="2" width="4.3984375" style="514" customWidth="1"/>
    <col min="3" max="3" width="31.19921875" style="514" customWidth="1"/>
    <col min="4" max="13" width="24.796875" style="514" customWidth="1"/>
    <col min="14" max="14" width="4.3984375" style="514" customWidth="1"/>
    <col min="15" max="257" width="10.59765625" style="514"/>
    <col min="258" max="258" width="13.796875" style="514" customWidth="1"/>
    <col min="259" max="259" width="4.3984375" style="514" customWidth="1"/>
    <col min="260" max="269" width="24.796875" style="514" customWidth="1"/>
    <col min="270" max="270" width="4.3984375" style="514" customWidth="1"/>
    <col min="271" max="513" width="10.59765625" style="514"/>
    <col min="514" max="514" width="13.796875" style="514" customWidth="1"/>
    <col min="515" max="515" width="4.3984375" style="514" customWidth="1"/>
    <col min="516" max="525" width="24.796875" style="514" customWidth="1"/>
    <col min="526" max="526" width="4.3984375" style="514" customWidth="1"/>
    <col min="527" max="769" width="10.59765625" style="514"/>
    <col min="770" max="770" width="13.796875" style="514" customWidth="1"/>
    <col min="771" max="771" width="4.3984375" style="514" customWidth="1"/>
    <col min="772" max="781" width="24.796875" style="514" customWidth="1"/>
    <col min="782" max="782" width="4.3984375" style="514" customWidth="1"/>
    <col min="783" max="1025" width="10.59765625" style="514"/>
    <col min="1026" max="1026" width="13.796875" style="514" customWidth="1"/>
    <col min="1027" max="1027" width="4.3984375" style="514" customWidth="1"/>
    <col min="1028" max="1037" width="24.796875" style="514" customWidth="1"/>
    <col min="1038" max="1038" width="4.3984375" style="514" customWidth="1"/>
    <col min="1039" max="1281" width="10.59765625" style="514"/>
    <col min="1282" max="1282" width="13.796875" style="514" customWidth="1"/>
    <col min="1283" max="1283" width="4.3984375" style="514" customWidth="1"/>
    <col min="1284" max="1293" width="24.796875" style="514" customWidth="1"/>
    <col min="1294" max="1294" width="4.3984375" style="514" customWidth="1"/>
    <col min="1295" max="1537" width="10.59765625" style="514"/>
    <col min="1538" max="1538" width="13.796875" style="514" customWidth="1"/>
    <col min="1539" max="1539" width="4.3984375" style="514" customWidth="1"/>
    <col min="1540" max="1549" width="24.796875" style="514" customWidth="1"/>
    <col min="1550" max="1550" width="4.3984375" style="514" customWidth="1"/>
    <col min="1551" max="1793" width="10.59765625" style="514"/>
    <col min="1794" max="1794" width="13.796875" style="514" customWidth="1"/>
    <col min="1795" max="1795" width="4.3984375" style="514" customWidth="1"/>
    <col min="1796" max="1805" width="24.796875" style="514" customWidth="1"/>
    <col min="1806" max="1806" width="4.3984375" style="514" customWidth="1"/>
    <col min="1807" max="2049" width="10.59765625" style="514"/>
    <col min="2050" max="2050" width="13.796875" style="514" customWidth="1"/>
    <col min="2051" max="2051" width="4.3984375" style="514" customWidth="1"/>
    <col min="2052" max="2061" width="24.796875" style="514" customWidth="1"/>
    <col min="2062" max="2062" width="4.3984375" style="514" customWidth="1"/>
    <col min="2063" max="2305" width="10.59765625" style="514"/>
    <col min="2306" max="2306" width="13.796875" style="514" customWidth="1"/>
    <col min="2307" max="2307" width="4.3984375" style="514" customWidth="1"/>
    <col min="2308" max="2317" width="24.796875" style="514" customWidth="1"/>
    <col min="2318" max="2318" width="4.3984375" style="514" customWidth="1"/>
    <col min="2319" max="2561" width="10.59765625" style="514"/>
    <col min="2562" max="2562" width="13.796875" style="514" customWidth="1"/>
    <col min="2563" max="2563" width="4.3984375" style="514" customWidth="1"/>
    <col min="2564" max="2573" width="24.796875" style="514" customWidth="1"/>
    <col min="2574" max="2574" width="4.3984375" style="514" customWidth="1"/>
    <col min="2575" max="2817" width="10.59765625" style="514"/>
    <col min="2818" max="2818" width="13.796875" style="514" customWidth="1"/>
    <col min="2819" max="2819" width="4.3984375" style="514" customWidth="1"/>
    <col min="2820" max="2829" width="24.796875" style="514" customWidth="1"/>
    <col min="2830" max="2830" width="4.3984375" style="514" customWidth="1"/>
    <col min="2831" max="3073" width="10.59765625" style="514"/>
    <col min="3074" max="3074" width="13.796875" style="514" customWidth="1"/>
    <col min="3075" max="3075" width="4.3984375" style="514" customWidth="1"/>
    <col min="3076" max="3085" width="24.796875" style="514" customWidth="1"/>
    <col min="3086" max="3086" width="4.3984375" style="514" customWidth="1"/>
    <col min="3087" max="3329" width="10.59765625" style="514"/>
    <col min="3330" max="3330" width="13.796875" style="514" customWidth="1"/>
    <col min="3331" max="3331" width="4.3984375" style="514" customWidth="1"/>
    <col min="3332" max="3341" width="24.796875" style="514" customWidth="1"/>
    <col min="3342" max="3342" width="4.3984375" style="514" customWidth="1"/>
    <col min="3343" max="3585" width="10.59765625" style="514"/>
    <col min="3586" max="3586" width="13.796875" style="514" customWidth="1"/>
    <col min="3587" max="3587" width="4.3984375" style="514" customWidth="1"/>
    <col min="3588" max="3597" width="24.796875" style="514" customWidth="1"/>
    <col min="3598" max="3598" width="4.3984375" style="514" customWidth="1"/>
    <col min="3599" max="3841" width="10.59765625" style="514"/>
    <col min="3842" max="3842" width="13.796875" style="514" customWidth="1"/>
    <col min="3843" max="3843" width="4.3984375" style="514" customWidth="1"/>
    <col min="3844" max="3853" width="24.796875" style="514" customWidth="1"/>
    <col min="3854" max="3854" width="4.3984375" style="514" customWidth="1"/>
    <col min="3855" max="4097" width="10.59765625" style="514"/>
    <col min="4098" max="4098" width="13.796875" style="514" customWidth="1"/>
    <col min="4099" max="4099" width="4.3984375" style="514" customWidth="1"/>
    <col min="4100" max="4109" width="24.796875" style="514" customWidth="1"/>
    <col min="4110" max="4110" width="4.3984375" style="514" customWidth="1"/>
    <col min="4111" max="4353" width="10.59765625" style="514"/>
    <col min="4354" max="4354" width="13.796875" style="514" customWidth="1"/>
    <col min="4355" max="4355" width="4.3984375" style="514" customWidth="1"/>
    <col min="4356" max="4365" width="24.796875" style="514" customWidth="1"/>
    <col min="4366" max="4366" width="4.3984375" style="514" customWidth="1"/>
    <col min="4367" max="4609" width="10.59765625" style="514"/>
    <col min="4610" max="4610" width="13.796875" style="514" customWidth="1"/>
    <col min="4611" max="4611" width="4.3984375" style="514" customWidth="1"/>
    <col min="4612" max="4621" width="24.796875" style="514" customWidth="1"/>
    <col min="4622" max="4622" width="4.3984375" style="514" customWidth="1"/>
    <col min="4623" max="4865" width="10.59765625" style="514"/>
    <col min="4866" max="4866" width="13.796875" style="514" customWidth="1"/>
    <col min="4867" max="4867" width="4.3984375" style="514" customWidth="1"/>
    <col min="4868" max="4877" width="24.796875" style="514" customWidth="1"/>
    <col min="4878" max="4878" width="4.3984375" style="514" customWidth="1"/>
    <col min="4879" max="5121" width="10.59765625" style="514"/>
    <col min="5122" max="5122" width="13.796875" style="514" customWidth="1"/>
    <col min="5123" max="5123" width="4.3984375" style="514" customWidth="1"/>
    <col min="5124" max="5133" width="24.796875" style="514" customWidth="1"/>
    <col min="5134" max="5134" width="4.3984375" style="514" customWidth="1"/>
    <col min="5135" max="5377" width="10.59765625" style="514"/>
    <col min="5378" max="5378" width="13.796875" style="514" customWidth="1"/>
    <col min="5379" max="5379" width="4.3984375" style="514" customWidth="1"/>
    <col min="5380" max="5389" width="24.796875" style="514" customWidth="1"/>
    <col min="5390" max="5390" width="4.3984375" style="514" customWidth="1"/>
    <col min="5391" max="5633" width="10.59765625" style="514"/>
    <col min="5634" max="5634" width="13.796875" style="514" customWidth="1"/>
    <col min="5635" max="5635" width="4.3984375" style="514" customWidth="1"/>
    <col min="5636" max="5645" width="24.796875" style="514" customWidth="1"/>
    <col min="5646" max="5646" width="4.3984375" style="514" customWidth="1"/>
    <col min="5647" max="5889" width="10.59765625" style="514"/>
    <col min="5890" max="5890" width="13.796875" style="514" customWidth="1"/>
    <col min="5891" max="5891" width="4.3984375" style="514" customWidth="1"/>
    <col min="5892" max="5901" width="24.796875" style="514" customWidth="1"/>
    <col min="5902" max="5902" width="4.3984375" style="514" customWidth="1"/>
    <col min="5903" max="6145" width="10.59765625" style="514"/>
    <col min="6146" max="6146" width="13.796875" style="514" customWidth="1"/>
    <col min="6147" max="6147" width="4.3984375" style="514" customWidth="1"/>
    <col min="6148" max="6157" width="24.796875" style="514" customWidth="1"/>
    <col min="6158" max="6158" width="4.3984375" style="514" customWidth="1"/>
    <col min="6159" max="6401" width="10.59765625" style="514"/>
    <col min="6402" max="6402" width="13.796875" style="514" customWidth="1"/>
    <col min="6403" max="6403" width="4.3984375" style="514" customWidth="1"/>
    <col min="6404" max="6413" width="24.796875" style="514" customWidth="1"/>
    <col min="6414" max="6414" width="4.3984375" style="514" customWidth="1"/>
    <col min="6415" max="6657" width="10.59765625" style="514"/>
    <col min="6658" max="6658" width="13.796875" style="514" customWidth="1"/>
    <col min="6659" max="6659" width="4.3984375" style="514" customWidth="1"/>
    <col min="6660" max="6669" width="24.796875" style="514" customWidth="1"/>
    <col min="6670" max="6670" width="4.3984375" style="514" customWidth="1"/>
    <col min="6671" max="6913" width="10.59765625" style="514"/>
    <col min="6914" max="6914" width="13.796875" style="514" customWidth="1"/>
    <col min="6915" max="6915" width="4.3984375" style="514" customWidth="1"/>
    <col min="6916" max="6925" width="24.796875" style="514" customWidth="1"/>
    <col min="6926" max="6926" width="4.3984375" style="514" customWidth="1"/>
    <col min="6927" max="7169" width="10.59765625" style="514"/>
    <col min="7170" max="7170" width="13.796875" style="514" customWidth="1"/>
    <col min="7171" max="7171" width="4.3984375" style="514" customWidth="1"/>
    <col min="7172" max="7181" width="24.796875" style="514" customWidth="1"/>
    <col min="7182" max="7182" width="4.3984375" style="514" customWidth="1"/>
    <col min="7183" max="7425" width="10.59765625" style="514"/>
    <col min="7426" max="7426" width="13.796875" style="514" customWidth="1"/>
    <col min="7427" max="7427" width="4.3984375" style="514" customWidth="1"/>
    <col min="7428" max="7437" width="24.796875" style="514" customWidth="1"/>
    <col min="7438" max="7438" width="4.3984375" style="514" customWidth="1"/>
    <col min="7439" max="7681" width="10.59765625" style="514"/>
    <col min="7682" max="7682" width="13.796875" style="514" customWidth="1"/>
    <col min="7683" max="7683" width="4.3984375" style="514" customWidth="1"/>
    <col min="7684" max="7693" width="24.796875" style="514" customWidth="1"/>
    <col min="7694" max="7694" width="4.3984375" style="514" customWidth="1"/>
    <col min="7695" max="7937" width="10.59765625" style="514"/>
    <col min="7938" max="7938" width="13.796875" style="514" customWidth="1"/>
    <col min="7939" max="7939" width="4.3984375" style="514" customWidth="1"/>
    <col min="7940" max="7949" width="24.796875" style="514" customWidth="1"/>
    <col min="7950" max="7950" width="4.3984375" style="514" customWidth="1"/>
    <col min="7951" max="8193" width="10.59765625" style="514"/>
    <col min="8194" max="8194" width="13.796875" style="514" customWidth="1"/>
    <col min="8195" max="8195" width="4.3984375" style="514" customWidth="1"/>
    <col min="8196" max="8205" width="24.796875" style="514" customWidth="1"/>
    <col min="8206" max="8206" width="4.3984375" style="514" customWidth="1"/>
    <col min="8207" max="8449" width="10.59765625" style="514"/>
    <col min="8450" max="8450" width="13.796875" style="514" customWidth="1"/>
    <col min="8451" max="8451" width="4.3984375" style="514" customWidth="1"/>
    <col min="8452" max="8461" width="24.796875" style="514" customWidth="1"/>
    <col min="8462" max="8462" width="4.3984375" style="514" customWidth="1"/>
    <col min="8463" max="8705" width="10.59765625" style="514"/>
    <col min="8706" max="8706" width="13.796875" style="514" customWidth="1"/>
    <col min="8707" max="8707" width="4.3984375" style="514" customWidth="1"/>
    <col min="8708" max="8717" width="24.796875" style="514" customWidth="1"/>
    <col min="8718" max="8718" width="4.3984375" style="514" customWidth="1"/>
    <col min="8719" max="8961" width="10.59765625" style="514"/>
    <col min="8962" max="8962" width="13.796875" style="514" customWidth="1"/>
    <col min="8963" max="8963" width="4.3984375" style="514" customWidth="1"/>
    <col min="8964" max="8973" width="24.796875" style="514" customWidth="1"/>
    <col min="8974" max="8974" width="4.3984375" style="514" customWidth="1"/>
    <col min="8975" max="9217" width="10.59765625" style="514"/>
    <col min="9218" max="9218" width="13.796875" style="514" customWidth="1"/>
    <col min="9219" max="9219" width="4.3984375" style="514" customWidth="1"/>
    <col min="9220" max="9229" width="24.796875" style="514" customWidth="1"/>
    <col min="9230" max="9230" width="4.3984375" style="514" customWidth="1"/>
    <col min="9231" max="9473" width="10.59765625" style="514"/>
    <col min="9474" max="9474" width="13.796875" style="514" customWidth="1"/>
    <col min="9475" max="9475" width="4.3984375" style="514" customWidth="1"/>
    <col min="9476" max="9485" width="24.796875" style="514" customWidth="1"/>
    <col min="9486" max="9486" width="4.3984375" style="514" customWidth="1"/>
    <col min="9487" max="9729" width="10.59765625" style="514"/>
    <col min="9730" max="9730" width="13.796875" style="514" customWidth="1"/>
    <col min="9731" max="9731" width="4.3984375" style="514" customWidth="1"/>
    <col min="9732" max="9741" width="24.796875" style="514" customWidth="1"/>
    <col min="9742" max="9742" width="4.3984375" style="514" customWidth="1"/>
    <col min="9743" max="9985" width="10.59765625" style="514"/>
    <col min="9986" max="9986" width="13.796875" style="514" customWidth="1"/>
    <col min="9987" max="9987" width="4.3984375" style="514" customWidth="1"/>
    <col min="9988" max="9997" width="24.796875" style="514" customWidth="1"/>
    <col min="9998" max="9998" width="4.3984375" style="514" customWidth="1"/>
    <col min="9999" max="10241" width="10.59765625" style="514"/>
    <col min="10242" max="10242" width="13.796875" style="514" customWidth="1"/>
    <col min="10243" max="10243" width="4.3984375" style="514" customWidth="1"/>
    <col min="10244" max="10253" width="24.796875" style="514" customWidth="1"/>
    <col min="10254" max="10254" width="4.3984375" style="514" customWidth="1"/>
    <col min="10255" max="10497" width="10.59765625" style="514"/>
    <col min="10498" max="10498" width="13.796875" style="514" customWidth="1"/>
    <col min="10499" max="10499" width="4.3984375" style="514" customWidth="1"/>
    <col min="10500" max="10509" width="24.796875" style="514" customWidth="1"/>
    <col min="10510" max="10510" width="4.3984375" style="514" customWidth="1"/>
    <col min="10511" max="10753" width="10.59765625" style="514"/>
    <col min="10754" max="10754" width="13.796875" style="514" customWidth="1"/>
    <col min="10755" max="10755" width="4.3984375" style="514" customWidth="1"/>
    <col min="10756" max="10765" width="24.796875" style="514" customWidth="1"/>
    <col min="10766" max="10766" width="4.3984375" style="514" customWidth="1"/>
    <col min="10767" max="11009" width="10.59765625" style="514"/>
    <col min="11010" max="11010" width="13.796875" style="514" customWidth="1"/>
    <col min="11011" max="11011" width="4.3984375" style="514" customWidth="1"/>
    <col min="11012" max="11021" width="24.796875" style="514" customWidth="1"/>
    <col min="11022" max="11022" width="4.3984375" style="514" customWidth="1"/>
    <col min="11023" max="11265" width="10.59765625" style="514"/>
    <col min="11266" max="11266" width="13.796875" style="514" customWidth="1"/>
    <col min="11267" max="11267" width="4.3984375" style="514" customWidth="1"/>
    <col min="11268" max="11277" width="24.796875" style="514" customWidth="1"/>
    <col min="11278" max="11278" width="4.3984375" style="514" customWidth="1"/>
    <col min="11279" max="11521" width="10.59765625" style="514"/>
    <col min="11522" max="11522" width="13.796875" style="514" customWidth="1"/>
    <col min="11523" max="11523" width="4.3984375" style="514" customWidth="1"/>
    <col min="11524" max="11533" width="24.796875" style="514" customWidth="1"/>
    <col min="11534" max="11534" width="4.3984375" style="514" customWidth="1"/>
    <col min="11535" max="11777" width="10.59765625" style="514"/>
    <col min="11778" max="11778" width="13.796875" style="514" customWidth="1"/>
    <col min="11779" max="11779" width="4.3984375" style="514" customWidth="1"/>
    <col min="11780" max="11789" width="24.796875" style="514" customWidth="1"/>
    <col min="11790" max="11790" width="4.3984375" style="514" customWidth="1"/>
    <col min="11791" max="12033" width="10.59765625" style="514"/>
    <col min="12034" max="12034" width="13.796875" style="514" customWidth="1"/>
    <col min="12035" max="12035" width="4.3984375" style="514" customWidth="1"/>
    <col min="12036" max="12045" width="24.796875" style="514" customWidth="1"/>
    <col min="12046" max="12046" width="4.3984375" style="514" customWidth="1"/>
    <col min="12047" max="12289" width="10.59765625" style="514"/>
    <col min="12290" max="12290" width="13.796875" style="514" customWidth="1"/>
    <col min="12291" max="12291" width="4.3984375" style="514" customWidth="1"/>
    <col min="12292" max="12301" width="24.796875" style="514" customWidth="1"/>
    <col min="12302" max="12302" width="4.3984375" style="514" customWidth="1"/>
    <col min="12303" max="12545" width="10.59765625" style="514"/>
    <col min="12546" max="12546" width="13.796875" style="514" customWidth="1"/>
    <col min="12547" max="12547" width="4.3984375" style="514" customWidth="1"/>
    <col min="12548" max="12557" width="24.796875" style="514" customWidth="1"/>
    <col min="12558" max="12558" width="4.3984375" style="514" customWidth="1"/>
    <col min="12559" max="12801" width="10.59765625" style="514"/>
    <col min="12802" max="12802" width="13.796875" style="514" customWidth="1"/>
    <col min="12803" max="12803" width="4.3984375" style="514" customWidth="1"/>
    <col min="12804" max="12813" width="24.796875" style="514" customWidth="1"/>
    <col min="12814" max="12814" width="4.3984375" style="514" customWidth="1"/>
    <col min="12815" max="13057" width="10.59765625" style="514"/>
    <col min="13058" max="13058" width="13.796875" style="514" customWidth="1"/>
    <col min="13059" max="13059" width="4.3984375" style="514" customWidth="1"/>
    <col min="13060" max="13069" width="24.796875" style="514" customWidth="1"/>
    <col min="13070" max="13070" width="4.3984375" style="514" customWidth="1"/>
    <col min="13071" max="13313" width="10.59765625" style="514"/>
    <col min="13314" max="13314" width="13.796875" style="514" customWidth="1"/>
    <col min="13315" max="13315" width="4.3984375" style="514" customWidth="1"/>
    <col min="13316" max="13325" width="24.796875" style="514" customWidth="1"/>
    <col min="13326" max="13326" width="4.3984375" style="514" customWidth="1"/>
    <col min="13327" max="13569" width="10.59765625" style="514"/>
    <col min="13570" max="13570" width="13.796875" style="514" customWidth="1"/>
    <col min="13571" max="13571" width="4.3984375" style="514" customWidth="1"/>
    <col min="13572" max="13581" width="24.796875" style="514" customWidth="1"/>
    <col min="13582" max="13582" width="4.3984375" style="514" customWidth="1"/>
    <col min="13583" max="13825" width="10.59765625" style="514"/>
    <col min="13826" max="13826" width="13.796875" style="514" customWidth="1"/>
    <col min="13827" max="13827" width="4.3984375" style="514" customWidth="1"/>
    <col min="13828" max="13837" width="24.796875" style="514" customWidth="1"/>
    <col min="13838" max="13838" width="4.3984375" style="514" customWidth="1"/>
    <col min="13839" max="14081" width="10.59765625" style="514"/>
    <col min="14082" max="14082" width="13.796875" style="514" customWidth="1"/>
    <col min="14083" max="14083" width="4.3984375" style="514" customWidth="1"/>
    <col min="14084" max="14093" width="24.796875" style="514" customWidth="1"/>
    <col min="14094" max="14094" width="4.3984375" style="514" customWidth="1"/>
    <col min="14095" max="14337" width="10.59765625" style="514"/>
    <col min="14338" max="14338" width="13.796875" style="514" customWidth="1"/>
    <col min="14339" max="14339" width="4.3984375" style="514" customWidth="1"/>
    <col min="14340" max="14349" width="24.796875" style="514" customWidth="1"/>
    <col min="14350" max="14350" width="4.3984375" style="514" customWidth="1"/>
    <col min="14351" max="14593" width="10.59765625" style="514"/>
    <col min="14594" max="14594" width="13.796875" style="514" customWidth="1"/>
    <col min="14595" max="14595" width="4.3984375" style="514" customWidth="1"/>
    <col min="14596" max="14605" width="24.796875" style="514" customWidth="1"/>
    <col min="14606" max="14606" width="4.3984375" style="514" customWidth="1"/>
    <col min="14607" max="14849" width="10.59765625" style="514"/>
    <col min="14850" max="14850" width="13.796875" style="514" customWidth="1"/>
    <col min="14851" max="14851" width="4.3984375" style="514" customWidth="1"/>
    <col min="14852" max="14861" width="24.796875" style="514" customWidth="1"/>
    <col min="14862" max="14862" width="4.3984375" style="514" customWidth="1"/>
    <col min="14863" max="15105" width="10.59765625" style="514"/>
    <col min="15106" max="15106" width="13.796875" style="514" customWidth="1"/>
    <col min="15107" max="15107" width="4.3984375" style="514" customWidth="1"/>
    <col min="15108" max="15117" width="24.796875" style="514" customWidth="1"/>
    <col min="15118" max="15118" width="4.3984375" style="514" customWidth="1"/>
    <col min="15119" max="15361" width="10.59765625" style="514"/>
    <col min="15362" max="15362" width="13.796875" style="514" customWidth="1"/>
    <col min="15363" max="15363" width="4.3984375" style="514" customWidth="1"/>
    <col min="15364" max="15373" width="24.796875" style="514" customWidth="1"/>
    <col min="15374" max="15374" width="4.3984375" style="514" customWidth="1"/>
    <col min="15375" max="15617" width="10.59765625" style="514"/>
    <col min="15618" max="15618" width="13.796875" style="514" customWidth="1"/>
    <col min="15619" max="15619" width="4.3984375" style="514" customWidth="1"/>
    <col min="15620" max="15629" width="24.796875" style="514" customWidth="1"/>
    <col min="15630" max="15630" width="4.3984375" style="514" customWidth="1"/>
    <col min="15631" max="15873" width="10.59765625" style="514"/>
    <col min="15874" max="15874" width="13.796875" style="514" customWidth="1"/>
    <col min="15875" max="15875" width="4.3984375" style="514" customWidth="1"/>
    <col min="15876" max="15885" width="24.796875" style="514" customWidth="1"/>
    <col min="15886" max="15886" width="4.3984375" style="514" customWidth="1"/>
    <col min="15887" max="16129" width="10.59765625" style="514"/>
    <col min="16130" max="16130" width="13.796875" style="514" customWidth="1"/>
    <col min="16131" max="16131" width="4.3984375" style="514" customWidth="1"/>
    <col min="16132" max="16141" width="24.796875" style="514" customWidth="1"/>
    <col min="16142" max="16142" width="4.3984375" style="514" customWidth="1"/>
    <col min="16143" max="16384" width="10.59765625" style="514"/>
  </cols>
  <sheetData>
    <row r="2" spans="1:15" s="514" customFormat="1">
      <c r="M2" s="515"/>
    </row>
    <row r="3" spans="1:15" s="514" customFormat="1" ht="18">
      <c r="C3" s="516" t="s">
        <v>93</v>
      </c>
      <c r="D3" s="516"/>
      <c r="E3" s="516"/>
      <c r="F3" s="516"/>
      <c r="G3" s="516"/>
      <c r="H3" s="516"/>
      <c r="I3" s="516"/>
      <c r="J3" s="516"/>
      <c r="K3" s="516"/>
      <c r="L3" s="516"/>
      <c r="M3" s="516"/>
    </row>
    <row r="4" spans="1:15" s="514" customFormat="1" ht="18">
      <c r="C4" s="516" t="s">
        <v>94</v>
      </c>
      <c r="D4" s="516"/>
      <c r="E4" s="516"/>
      <c r="F4" s="516"/>
      <c r="G4" s="516"/>
      <c r="H4" s="516"/>
      <c r="I4" s="516"/>
      <c r="J4" s="516"/>
      <c r="K4" s="516"/>
      <c r="L4" s="516"/>
      <c r="M4" s="516"/>
    </row>
    <row r="5" spans="1:15" s="514" customFormat="1">
      <c r="C5" s="517" t="str">
        <f>+Datos!$B$13&amp;+Datos!$C$13</f>
        <v xml:space="preserve">Licitación Pública Nº </v>
      </c>
      <c r="D5" s="518"/>
      <c r="E5" s="519"/>
      <c r="F5" s="519"/>
      <c r="G5" s="519"/>
      <c r="H5" s="519"/>
      <c r="I5" s="519"/>
      <c r="J5" s="520"/>
      <c r="K5" s="520"/>
      <c r="L5" s="520"/>
      <c r="M5" s="521"/>
      <c r="N5" s="520"/>
    </row>
    <row r="6" spans="1:15" s="514" customFormat="1" ht="15" customHeight="1">
      <c r="C6" s="517" t="str">
        <f>+Datos!$B$14&amp;+Datos!$C$14</f>
        <v xml:space="preserve">Nombre de la Empresa: </v>
      </c>
      <c r="D6" s="518"/>
      <c r="E6" s="522"/>
      <c r="F6" s="522"/>
      <c r="G6" s="522"/>
      <c r="H6" s="522"/>
      <c r="I6" s="522"/>
      <c r="J6" s="522"/>
      <c r="M6" s="515"/>
    </row>
    <row r="7" spans="1:15" s="514" customFormat="1" ht="15" customHeight="1">
      <c r="C7" s="517" t="str">
        <f>+Datos!$B$15&amp;+Datos!$C$15</f>
        <v>Nombre y Firma del Representante Legal:</v>
      </c>
      <c r="D7" s="518"/>
      <c r="E7" s="522"/>
      <c r="F7" s="522"/>
      <c r="G7" s="522"/>
      <c r="H7" s="522"/>
      <c r="I7" s="522"/>
      <c r="J7" s="522"/>
      <c r="M7" s="515"/>
    </row>
    <row r="8" spans="1:15" s="514" customFormat="1" ht="15" customHeight="1">
      <c r="C8" s="518"/>
      <c r="D8" s="518"/>
      <c r="E8" s="522"/>
      <c r="F8" s="522"/>
      <c r="G8" s="522"/>
      <c r="H8" s="522"/>
      <c r="I8" s="522"/>
      <c r="J8" s="522"/>
      <c r="M8" s="515"/>
    </row>
    <row r="9" spans="1:15" s="514" customFormat="1" ht="15" customHeight="1">
      <c r="C9" s="523" t="str">
        <f>+'Formato 1'!$C$24</f>
        <v xml:space="preserve">Pesos mexicanos a precios de: </v>
      </c>
      <c r="D9" s="524">
        <f>+'Formato 1'!$D$24</f>
        <v>0</v>
      </c>
      <c r="E9" s="522"/>
      <c r="F9" s="522"/>
      <c r="G9" s="522"/>
      <c r="H9" s="522"/>
      <c r="I9" s="522"/>
      <c r="J9" s="522"/>
      <c r="M9" s="515"/>
    </row>
    <row r="10" spans="1:15" s="514" customFormat="1">
      <c r="A10" s="525"/>
      <c r="B10" s="525"/>
      <c r="C10" s="525"/>
      <c r="D10" s="525"/>
      <c r="E10" s="526"/>
      <c r="F10" s="526"/>
      <c r="G10" s="526"/>
      <c r="H10" s="526"/>
      <c r="I10" s="527"/>
      <c r="M10" s="515"/>
    </row>
    <row r="11" spans="1:15" s="514" customFormat="1" ht="18">
      <c r="C11" s="528" t="s">
        <v>173</v>
      </c>
      <c r="D11" s="528"/>
      <c r="E11" s="528"/>
      <c r="F11" s="528"/>
      <c r="G11" s="528"/>
      <c r="H11" s="528"/>
      <c r="I11" s="528"/>
      <c r="J11" s="528"/>
      <c r="K11" s="528"/>
      <c r="L11" s="528"/>
      <c r="M11" s="528"/>
      <c r="N11" s="520"/>
    </row>
    <row r="12" spans="1:15" s="514" customFormat="1" ht="18">
      <c r="C12" s="529" t="s">
        <v>122</v>
      </c>
      <c r="D12" s="529"/>
      <c r="E12" s="529"/>
      <c r="F12" s="529"/>
      <c r="G12" s="529"/>
      <c r="H12" s="529"/>
      <c r="I12" s="529"/>
      <c r="J12" s="529"/>
      <c r="K12" s="529"/>
      <c r="L12" s="529"/>
      <c r="M12" s="529"/>
      <c r="N12" s="520"/>
    </row>
    <row r="13" spans="1:15" s="514" customFormat="1" ht="16">
      <c r="C13" s="530"/>
      <c r="D13" s="530"/>
      <c r="E13" s="530"/>
      <c r="F13" s="530"/>
      <c r="G13" s="530"/>
      <c r="H13" s="530"/>
      <c r="I13" s="530"/>
      <c r="J13" s="520"/>
      <c r="K13" s="520"/>
      <c r="L13" s="520"/>
      <c r="M13" s="520"/>
      <c r="N13" s="520"/>
    </row>
    <row r="14" spans="1:15" s="514" customFormat="1" ht="17" thickBot="1">
      <c r="C14" s="531"/>
      <c r="D14" s="531"/>
    </row>
    <row r="15" spans="1:15" s="514" customFormat="1" ht="71" thickBot="1">
      <c r="C15" s="532" t="s">
        <v>123</v>
      </c>
      <c r="D15" s="533" t="s">
        <v>129</v>
      </c>
      <c r="E15" s="533" t="s">
        <v>130</v>
      </c>
      <c r="F15" s="533" t="s">
        <v>132</v>
      </c>
      <c r="G15" s="533" t="s">
        <v>124</v>
      </c>
      <c r="H15" s="533" t="s">
        <v>135</v>
      </c>
      <c r="I15" s="533" t="s">
        <v>125</v>
      </c>
      <c r="J15" s="533" t="s">
        <v>136</v>
      </c>
      <c r="K15" s="534" t="s">
        <v>137</v>
      </c>
      <c r="L15" s="522"/>
      <c r="M15" s="522"/>
      <c r="N15" s="535"/>
      <c r="O15" s="536"/>
    </row>
    <row r="16" spans="1:15" s="514" customFormat="1" ht="14">
      <c r="C16" s="537" t="s">
        <v>127</v>
      </c>
      <c r="D16" s="538" t="s">
        <v>128</v>
      </c>
      <c r="E16" s="538" t="s">
        <v>131</v>
      </c>
      <c r="F16" s="538" t="s">
        <v>127</v>
      </c>
      <c r="G16" s="538" t="s">
        <v>127</v>
      </c>
      <c r="H16" s="538" t="s">
        <v>128</v>
      </c>
      <c r="I16" s="538" t="s">
        <v>134</v>
      </c>
      <c r="J16" s="538" t="s">
        <v>133</v>
      </c>
      <c r="K16" s="539" t="s">
        <v>138</v>
      </c>
      <c r="L16" s="522"/>
      <c r="M16" s="522"/>
      <c r="N16" s="536"/>
      <c r="O16" s="536"/>
    </row>
    <row r="17" spans="3:16" s="514" customFormat="1">
      <c r="C17" s="540"/>
      <c r="D17" s="541"/>
      <c r="E17" s="541"/>
      <c r="F17" s="541"/>
      <c r="G17" s="541"/>
      <c r="H17" s="541"/>
      <c r="I17" s="541"/>
      <c r="J17" s="541"/>
      <c r="K17" s="542"/>
      <c r="L17" s="522"/>
      <c r="M17" s="522"/>
      <c r="N17" s="536"/>
      <c r="O17" s="536"/>
    </row>
    <row r="18" spans="3:16" s="514" customFormat="1" ht="25" customHeight="1">
      <c r="C18" s="543">
        <f>+'Formato 7A'!H80</f>
        <v>0</v>
      </c>
      <c r="D18" s="544">
        <f>+'Formato 7A-1'!G53</f>
        <v>0</v>
      </c>
      <c r="E18" s="545">
        <f>C18-D18</f>
        <v>0</v>
      </c>
      <c r="F18" s="546">
        <f>+'Formato 7A'!I80</f>
        <v>0</v>
      </c>
      <c r="G18" s="547">
        <f>+'Formato 7A'!J81</f>
        <v>0</v>
      </c>
      <c r="H18" s="544">
        <f>+'Formato 7A-1'!H53</f>
        <v>0</v>
      </c>
      <c r="I18" s="547">
        <f>+'Formato 7A-1'!I55</f>
        <v>0</v>
      </c>
      <c r="J18" s="547">
        <f>+E18*F18</f>
        <v>0</v>
      </c>
      <c r="K18" s="548">
        <f>+G18-I18</f>
        <v>0</v>
      </c>
      <c r="L18" s="522"/>
      <c r="M18" s="522"/>
      <c r="N18" s="536"/>
      <c r="O18" s="536"/>
    </row>
    <row r="19" spans="3:16" s="514" customFormat="1" ht="25" customHeight="1">
      <c r="C19" s="549" t="s">
        <v>126</v>
      </c>
      <c r="D19" s="550" t="s">
        <v>126</v>
      </c>
      <c r="E19" s="550" t="s">
        <v>126</v>
      </c>
      <c r="F19" s="546"/>
      <c r="G19" s="544"/>
      <c r="H19" s="551"/>
      <c r="I19" s="550"/>
      <c r="J19" s="544"/>
      <c r="K19" s="542"/>
      <c r="L19" s="522"/>
      <c r="M19" s="522"/>
      <c r="N19" s="536"/>
      <c r="O19" s="536"/>
    </row>
    <row r="20" spans="3:16" s="514" customFormat="1" ht="14" thickBot="1">
      <c r="C20" s="552">
        <f>E20+D20</f>
        <v>0</v>
      </c>
      <c r="D20" s="553">
        <f>IF(C18=0,0,D18/C18)</f>
        <v>0</v>
      </c>
      <c r="E20" s="553">
        <f>IF(C18=0,0,E18/C18)</f>
        <v>0</v>
      </c>
      <c r="F20" s="90"/>
      <c r="G20" s="90"/>
      <c r="H20" s="90"/>
      <c r="I20" s="90"/>
      <c r="J20" s="90"/>
      <c r="K20" s="554"/>
      <c r="L20" s="522"/>
      <c r="M20" s="522"/>
      <c r="N20" s="536"/>
      <c r="O20" s="536"/>
    </row>
    <row r="22" spans="3:16" s="101" customFormat="1" ht="16">
      <c r="E22" s="522"/>
      <c r="F22" s="522"/>
      <c r="G22" s="522"/>
      <c r="H22" s="522"/>
      <c r="I22" s="522"/>
      <c r="J22" s="522"/>
      <c r="K22" s="522"/>
      <c r="L22" s="522"/>
      <c r="M22" s="522"/>
      <c r="N22" s="522"/>
      <c r="O22" s="522"/>
    </row>
    <row r="23" spans="3:16" s="514" customFormat="1">
      <c r="E23" s="522"/>
      <c r="F23" s="522"/>
      <c r="G23" s="522"/>
      <c r="H23" s="522"/>
      <c r="I23" s="522"/>
      <c r="J23" s="522"/>
      <c r="K23" s="522"/>
      <c r="L23" s="522"/>
      <c r="M23" s="522"/>
      <c r="N23" s="522"/>
      <c r="O23" s="522"/>
    </row>
    <row r="24" spans="3:16" s="514" customFormat="1">
      <c r="E24" s="522"/>
      <c r="F24" s="522"/>
      <c r="G24" s="522"/>
      <c r="H24" s="522"/>
      <c r="I24" s="522"/>
      <c r="J24" s="522"/>
      <c r="K24" s="522"/>
      <c r="L24" s="522"/>
      <c r="M24" s="522"/>
      <c r="N24" s="522"/>
      <c r="O24" s="522"/>
    </row>
    <row r="25" spans="3:16" s="514" customFormat="1">
      <c r="E25" s="522"/>
      <c r="F25" s="522"/>
      <c r="G25" s="522"/>
      <c r="H25" s="522"/>
      <c r="I25" s="522"/>
      <c r="J25" s="522"/>
      <c r="K25" s="522"/>
      <c r="L25" s="522"/>
      <c r="M25" s="522"/>
      <c r="N25" s="522"/>
      <c r="O25" s="522"/>
      <c r="P25" s="522"/>
    </row>
    <row r="26" spans="3:16" s="514" customFormat="1">
      <c r="E26" s="522"/>
      <c r="F26" s="522"/>
      <c r="G26" s="522"/>
      <c r="H26" s="522"/>
      <c r="I26" s="522"/>
      <c r="J26" s="522"/>
      <c r="K26" s="522"/>
      <c r="L26" s="522"/>
      <c r="M26" s="522"/>
      <c r="N26" s="522"/>
      <c r="O26" s="522"/>
      <c r="P26" s="522"/>
    </row>
    <row r="27" spans="3:16" s="514" customFormat="1">
      <c r="G27" s="522"/>
      <c r="H27" s="522"/>
      <c r="I27" s="522"/>
      <c r="J27" s="522"/>
      <c r="K27" s="522"/>
      <c r="L27" s="522"/>
      <c r="M27" s="522"/>
      <c r="N27" s="522"/>
      <c r="O27" s="522"/>
      <c r="P27" s="522"/>
    </row>
    <row r="28" spans="3:16" s="514" customFormat="1">
      <c r="G28" s="522"/>
      <c r="H28" s="522"/>
      <c r="I28" s="522"/>
      <c r="J28" s="522"/>
      <c r="K28" s="522"/>
      <c r="L28" s="522"/>
      <c r="M28" s="522"/>
      <c r="N28" s="522"/>
      <c r="O28" s="522"/>
      <c r="P28" s="522"/>
    </row>
    <row r="29" spans="3:16" s="514" customFormat="1">
      <c r="G29" s="522"/>
      <c r="H29" s="522"/>
      <c r="I29" s="522"/>
      <c r="J29" s="522"/>
      <c r="K29" s="522"/>
      <c r="L29" s="522"/>
      <c r="M29" s="522"/>
      <c r="N29" s="522"/>
      <c r="O29" s="522"/>
      <c r="P29" s="522"/>
    </row>
    <row r="30" spans="3:16" s="514" customFormat="1">
      <c r="M30" s="522"/>
      <c r="N30" s="522"/>
      <c r="O30" s="522"/>
      <c r="P30" s="522"/>
    </row>
  </sheetData>
  <sheetProtection algorithmName="SHA-512" hashValue="PViI6eELnjx/oRlM1M2J19pEN1xjJNacW4Drkiwj6G6RvsoTGXh3lAb6wXg1p/+YHCwPnT0BZ4ah7FYZz4KQIw==" saltValue="hwzeY9obvrx9iD0DDiDNpA==" spinCount="100000" sheet="1" objects="1" scenarios="1"/>
  <mergeCells count="4">
    <mergeCell ref="C11:M11"/>
    <mergeCell ref="C12:M12"/>
    <mergeCell ref="C3:M3"/>
    <mergeCell ref="C4:M4"/>
  </mergeCells>
  <pageMargins left="0.7" right="0.7" top="0.75" bottom="0.75" header="0.3" footer="0.3"/>
  <pageSetup orientation="portrait" horizontalDpi="0" verticalDpi="0"/>
  <ignoredErrors>
    <ignoredError sqref="D18 G18:I18 C20 C18" unlockedFormula="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8A71C-49D1-364E-8F72-07196A7EC680}">
  <dimension ref="C1:I65"/>
  <sheetViews>
    <sheetView workbookViewId="0">
      <selection activeCell="D10" sqref="D10"/>
    </sheetView>
  </sheetViews>
  <sheetFormatPr baseColWidth="10" defaultColWidth="13.796875" defaultRowHeight="13"/>
  <cols>
    <col min="1" max="1" width="13.796875" style="176"/>
    <col min="2" max="2" width="4.3984375" style="176" customWidth="1"/>
    <col min="3" max="3" width="66.796875" style="175" customWidth="1"/>
    <col min="4" max="4" width="16" style="176" customWidth="1"/>
    <col min="5" max="6" width="26.59765625" style="176" customWidth="1"/>
    <col min="7" max="7" width="4.3984375" style="176" customWidth="1"/>
    <col min="8" max="256" width="13.796875" style="176"/>
    <col min="257" max="257" width="4.3984375" style="176" customWidth="1"/>
    <col min="258" max="258" width="66.796875" style="176" customWidth="1"/>
    <col min="259" max="259" width="22.19921875" style="176" customWidth="1"/>
    <col min="260" max="260" width="16" style="176" customWidth="1"/>
    <col min="261" max="262" width="26.59765625" style="176" customWidth="1"/>
    <col min="263" max="263" width="4.3984375" style="176" customWidth="1"/>
    <col min="264" max="512" width="13.796875" style="176"/>
    <col min="513" max="513" width="4.3984375" style="176" customWidth="1"/>
    <col min="514" max="514" width="66.796875" style="176" customWidth="1"/>
    <col min="515" max="515" width="22.19921875" style="176" customWidth="1"/>
    <col min="516" max="516" width="16" style="176" customWidth="1"/>
    <col min="517" max="518" width="26.59765625" style="176" customWidth="1"/>
    <col min="519" max="519" width="4.3984375" style="176" customWidth="1"/>
    <col min="520" max="768" width="13.796875" style="176"/>
    <col min="769" max="769" width="4.3984375" style="176" customWidth="1"/>
    <col min="770" max="770" width="66.796875" style="176" customWidth="1"/>
    <col min="771" max="771" width="22.19921875" style="176" customWidth="1"/>
    <col min="772" max="772" width="16" style="176" customWidth="1"/>
    <col min="773" max="774" width="26.59765625" style="176" customWidth="1"/>
    <col min="775" max="775" width="4.3984375" style="176" customWidth="1"/>
    <col min="776" max="1024" width="13.796875" style="176"/>
    <col min="1025" max="1025" width="4.3984375" style="176" customWidth="1"/>
    <col min="1026" max="1026" width="66.796875" style="176" customWidth="1"/>
    <col min="1027" max="1027" width="22.19921875" style="176" customWidth="1"/>
    <col min="1028" max="1028" width="16" style="176" customWidth="1"/>
    <col min="1029" max="1030" width="26.59765625" style="176" customWidth="1"/>
    <col min="1031" max="1031" width="4.3984375" style="176" customWidth="1"/>
    <col min="1032" max="1280" width="13.796875" style="176"/>
    <col min="1281" max="1281" width="4.3984375" style="176" customWidth="1"/>
    <col min="1282" max="1282" width="66.796875" style="176" customWidth="1"/>
    <col min="1283" max="1283" width="22.19921875" style="176" customWidth="1"/>
    <col min="1284" max="1284" width="16" style="176" customWidth="1"/>
    <col min="1285" max="1286" width="26.59765625" style="176" customWidth="1"/>
    <col min="1287" max="1287" width="4.3984375" style="176" customWidth="1"/>
    <col min="1288" max="1536" width="13.796875" style="176"/>
    <col min="1537" max="1537" width="4.3984375" style="176" customWidth="1"/>
    <col min="1538" max="1538" width="66.796875" style="176" customWidth="1"/>
    <col min="1539" max="1539" width="22.19921875" style="176" customWidth="1"/>
    <col min="1540" max="1540" width="16" style="176" customWidth="1"/>
    <col min="1541" max="1542" width="26.59765625" style="176" customWidth="1"/>
    <col min="1543" max="1543" width="4.3984375" style="176" customWidth="1"/>
    <col min="1544" max="1792" width="13.796875" style="176"/>
    <col min="1793" max="1793" width="4.3984375" style="176" customWidth="1"/>
    <col min="1794" max="1794" width="66.796875" style="176" customWidth="1"/>
    <col min="1795" max="1795" width="22.19921875" style="176" customWidth="1"/>
    <col min="1796" max="1796" width="16" style="176" customWidth="1"/>
    <col min="1797" max="1798" width="26.59765625" style="176" customWidth="1"/>
    <col min="1799" max="1799" width="4.3984375" style="176" customWidth="1"/>
    <col min="1800" max="2048" width="13.796875" style="176"/>
    <col min="2049" max="2049" width="4.3984375" style="176" customWidth="1"/>
    <col min="2050" max="2050" width="66.796875" style="176" customWidth="1"/>
    <col min="2051" max="2051" width="22.19921875" style="176" customWidth="1"/>
    <col min="2052" max="2052" width="16" style="176" customWidth="1"/>
    <col min="2053" max="2054" width="26.59765625" style="176" customWidth="1"/>
    <col min="2055" max="2055" width="4.3984375" style="176" customWidth="1"/>
    <col min="2056" max="2304" width="13.796875" style="176"/>
    <col min="2305" max="2305" width="4.3984375" style="176" customWidth="1"/>
    <col min="2306" max="2306" width="66.796875" style="176" customWidth="1"/>
    <col min="2307" max="2307" width="22.19921875" style="176" customWidth="1"/>
    <col min="2308" max="2308" width="16" style="176" customWidth="1"/>
    <col min="2309" max="2310" width="26.59765625" style="176" customWidth="1"/>
    <col min="2311" max="2311" width="4.3984375" style="176" customWidth="1"/>
    <col min="2312" max="2560" width="13.796875" style="176"/>
    <col min="2561" max="2561" width="4.3984375" style="176" customWidth="1"/>
    <col min="2562" max="2562" width="66.796875" style="176" customWidth="1"/>
    <col min="2563" max="2563" width="22.19921875" style="176" customWidth="1"/>
    <col min="2564" max="2564" width="16" style="176" customWidth="1"/>
    <col min="2565" max="2566" width="26.59765625" style="176" customWidth="1"/>
    <col min="2567" max="2567" width="4.3984375" style="176" customWidth="1"/>
    <col min="2568" max="2816" width="13.796875" style="176"/>
    <col min="2817" max="2817" width="4.3984375" style="176" customWidth="1"/>
    <col min="2818" max="2818" width="66.796875" style="176" customWidth="1"/>
    <col min="2819" max="2819" width="22.19921875" style="176" customWidth="1"/>
    <col min="2820" max="2820" width="16" style="176" customWidth="1"/>
    <col min="2821" max="2822" width="26.59765625" style="176" customWidth="1"/>
    <col min="2823" max="2823" width="4.3984375" style="176" customWidth="1"/>
    <col min="2824" max="3072" width="13.796875" style="176"/>
    <col min="3073" max="3073" width="4.3984375" style="176" customWidth="1"/>
    <col min="3074" max="3074" width="66.796875" style="176" customWidth="1"/>
    <col min="3075" max="3075" width="22.19921875" style="176" customWidth="1"/>
    <col min="3076" max="3076" width="16" style="176" customWidth="1"/>
    <col min="3077" max="3078" width="26.59765625" style="176" customWidth="1"/>
    <col min="3079" max="3079" width="4.3984375" style="176" customWidth="1"/>
    <col min="3080" max="3328" width="13.796875" style="176"/>
    <col min="3329" max="3329" width="4.3984375" style="176" customWidth="1"/>
    <col min="3330" max="3330" width="66.796875" style="176" customWidth="1"/>
    <col min="3331" max="3331" width="22.19921875" style="176" customWidth="1"/>
    <col min="3332" max="3332" width="16" style="176" customWidth="1"/>
    <col min="3333" max="3334" width="26.59765625" style="176" customWidth="1"/>
    <col min="3335" max="3335" width="4.3984375" style="176" customWidth="1"/>
    <col min="3336" max="3584" width="13.796875" style="176"/>
    <col min="3585" max="3585" width="4.3984375" style="176" customWidth="1"/>
    <col min="3586" max="3586" width="66.796875" style="176" customWidth="1"/>
    <col min="3587" max="3587" width="22.19921875" style="176" customWidth="1"/>
    <col min="3588" max="3588" width="16" style="176" customWidth="1"/>
    <col min="3589" max="3590" width="26.59765625" style="176" customWidth="1"/>
    <col min="3591" max="3591" width="4.3984375" style="176" customWidth="1"/>
    <col min="3592" max="3840" width="13.796875" style="176"/>
    <col min="3841" max="3841" width="4.3984375" style="176" customWidth="1"/>
    <col min="3842" max="3842" width="66.796875" style="176" customWidth="1"/>
    <col min="3843" max="3843" width="22.19921875" style="176" customWidth="1"/>
    <col min="3844" max="3844" width="16" style="176" customWidth="1"/>
    <col min="3845" max="3846" width="26.59765625" style="176" customWidth="1"/>
    <col min="3847" max="3847" width="4.3984375" style="176" customWidth="1"/>
    <col min="3848" max="4096" width="13.796875" style="176"/>
    <col min="4097" max="4097" width="4.3984375" style="176" customWidth="1"/>
    <col min="4098" max="4098" width="66.796875" style="176" customWidth="1"/>
    <col min="4099" max="4099" width="22.19921875" style="176" customWidth="1"/>
    <col min="4100" max="4100" width="16" style="176" customWidth="1"/>
    <col min="4101" max="4102" width="26.59765625" style="176" customWidth="1"/>
    <col min="4103" max="4103" width="4.3984375" style="176" customWidth="1"/>
    <col min="4104" max="4352" width="13.796875" style="176"/>
    <col min="4353" max="4353" width="4.3984375" style="176" customWidth="1"/>
    <col min="4354" max="4354" width="66.796875" style="176" customWidth="1"/>
    <col min="4355" max="4355" width="22.19921875" style="176" customWidth="1"/>
    <col min="4356" max="4356" width="16" style="176" customWidth="1"/>
    <col min="4357" max="4358" width="26.59765625" style="176" customWidth="1"/>
    <col min="4359" max="4359" width="4.3984375" style="176" customWidth="1"/>
    <col min="4360" max="4608" width="13.796875" style="176"/>
    <col min="4609" max="4609" width="4.3984375" style="176" customWidth="1"/>
    <col min="4610" max="4610" width="66.796875" style="176" customWidth="1"/>
    <col min="4611" max="4611" width="22.19921875" style="176" customWidth="1"/>
    <col min="4612" max="4612" width="16" style="176" customWidth="1"/>
    <col min="4613" max="4614" width="26.59765625" style="176" customWidth="1"/>
    <col min="4615" max="4615" width="4.3984375" style="176" customWidth="1"/>
    <col min="4616" max="4864" width="13.796875" style="176"/>
    <col min="4865" max="4865" width="4.3984375" style="176" customWidth="1"/>
    <col min="4866" max="4866" width="66.796875" style="176" customWidth="1"/>
    <col min="4867" max="4867" width="22.19921875" style="176" customWidth="1"/>
    <col min="4868" max="4868" width="16" style="176" customWidth="1"/>
    <col min="4869" max="4870" width="26.59765625" style="176" customWidth="1"/>
    <col min="4871" max="4871" width="4.3984375" style="176" customWidth="1"/>
    <col min="4872" max="5120" width="13.796875" style="176"/>
    <col min="5121" max="5121" width="4.3984375" style="176" customWidth="1"/>
    <col min="5122" max="5122" width="66.796875" style="176" customWidth="1"/>
    <col min="5123" max="5123" width="22.19921875" style="176" customWidth="1"/>
    <col min="5124" max="5124" width="16" style="176" customWidth="1"/>
    <col min="5125" max="5126" width="26.59765625" style="176" customWidth="1"/>
    <col min="5127" max="5127" width="4.3984375" style="176" customWidth="1"/>
    <col min="5128" max="5376" width="13.796875" style="176"/>
    <col min="5377" max="5377" width="4.3984375" style="176" customWidth="1"/>
    <col min="5378" max="5378" width="66.796875" style="176" customWidth="1"/>
    <col min="5379" max="5379" width="22.19921875" style="176" customWidth="1"/>
    <col min="5380" max="5380" width="16" style="176" customWidth="1"/>
    <col min="5381" max="5382" width="26.59765625" style="176" customWidth="1"/>
    <col min="5383" max="5383" width="4.3984375" style="176" customWidth="1"/>
    <col min="5384" max="5632" width="13.796875" style="176"/>
    <col min="5633" max="5633" width="4.3984375" style="176" customWidth="1"/>
    <col min="5634" max="5634" width="66.796875" style="176" customWidth="1"/>
    <col min="5635" max="5635" width="22.19921875" style="176" customWidth="1"/>
    <col min="5636" max="5636" width="16" style="176" customWidth="1"/>
    <col min="5637" max="5638" width="26.59765625" style="176" customWidth="1"/>
    <col min="5639" max="5639" width="4.3984375" style="176" customWidth="1"/>
    <col min="5640" max="5888" width="13.796875" style="176"/>
    <col min="5889" max="5889" width="4.3984375" style="176" customWidth="1"/>
    <col min="5890" max="5890" width="66.796875" style="176" customWidth="1"/>
    <col min="5891" max="5891" width="22.19921875" style="176" customWidth="1"/>
    <col min="5892" max="5892" width="16" style="176" customWidth="1"/>
    <col min="5893" max="5894" width="26.59765625" style="176" customWidth="1"/>
    <col min="5895" max="5895" width="4.3984375" style="176" customWidth="1"/>
    <col min="5896" max="6144" width="13.796875" style="176"/>
    <col min="6145" max="6145" width="4.3984375" style="176" customWidth="1"/>
    <col min="6146" max="6146" width="66.796875" style="176" customWidth="1"/>
    <col min="6147" max="6147" width="22.19921875" style="176" customWidth="1"/>
    <col min="6148" max="6148" width="16" style="176" customWidth="1"/>
    <col min="6149" max="6150" width="26.59765625" style="176" customWidth="1"/>
    <col min="6151" max="6151" width="4.3984375" style="176" customWidth="1"/>
    <col min="6152" max="6400" width="13.796875" style="176"/>
    <col min="6401" max="6401" width="4.3984375" style="176" customWidth="1"/>
    <col min="6402" max="6402" width="66.796875" style="176" customWidth="1"/>
    <col min="6403" max="6403" width="22.19921875" style="176" customWidth="1"/>
    <col min="6404" max="6404" width="16" style="176" customWidth="1"/>
    <col min="6405" max="6406" width="26.59765625" style="176" customWidth="1"/>
    <col min="6407" max="6407" width="4.3984375" style="176" customWidth="1"/>
    <col min="6408" max="6656" width="13.796875" style="176"/>
    <col min="6657" max="6657" width="4.3984375" style="176" customWidth="1"/>
    <col min="6658" max="6658" width="66.796875" style="176" customWidth="1"/>
    <col min="6659" max="6659" width="22.19921875" style="176" customWidth="1"/>
    <col min="6660" max="6660" width="16" style="176" customWidth="1"/>
    <col min="6661" max="6662" width="26.59765625" style="176" customWidth="1"/>
    <col min="6663" max="6663" width="4.3984375" style="176" customWidth="1"/>
    <col min="6664" max="6912" width="13.796875" style="176"/>
    <col min="6913" max="6913" width="4.3984375" style="176" customWidth="1"/>
    <col min="6914" max="6914" width="66.796875" style="176" customWidth="1"/>
    <col min="6915" max="6915" width="22.19921875" style="176" customWidth="1"/>
    <col min="6916" max="6916" width="16" style="176" customWidth="1"/>
    <col min="6917" max="6918" width="26.59765625" style="176" customWidth="1"/>
    <col min="6919" max="6919" width="4.3984375" style="176" customWidth="1"/>
    <col min="6920" max="7168" width="13.796875" style="176"/>
    <col min="7169" max="7169" width="4.3984375" style="176" customWidth="1"/>
    <col min="7170" max="7170" width="66.796875" style="176" customWidth="1"/>
    <col min="7171" max="7171" width="22.19921875" style="176" customWidth="1"/>
    <col min="7172" max="7172" width="16" style="176" customWidth="1"/>
    <col min="7173" max="7174" width="26.59765625" style="176" customWidth="1"/>
    <col min="7175" max="7175" width="4.3984375" style="176" customWidth="1"/>
    <col min="7176" max="7424" width="13.796875" style="176"/>
    <col min="7425" max="7425" width="4.3984375" style="176" customWidth="1"/>
    <col min="7426" max="7426" width="66.796875" style="176" customWidth="1"/>
    <col min="7427" max="7427" width="22.19921875" style="176" customWidth="1"/>
    <col min="7428" max="7428" width="16" style="176" customWidth="1"/>
    <col min="7429" max="7430" width="26.59765625" style="176" customWidth="1"/>
    <col min="7431" max="7431" width="4.3984375" style="176" customWidth="1"/>
    <col min="7432" max="7680" width="13.796875" style="176"/>
    <col min="7681" max="7681" width="4.3984375" style="176" customWidth="1"/>
    <col min="7682" max="7682" width="66.796875" style="176" customWidth="1"/>
    <col min="7683" max="7683" width="22.19921875" style="176" customWidth="1"/>
    <col min="7684" max="7684" width="16" style="176" customWidth="1"/>
    <col min="7685" max="7686" width="26.59765625" style="176" customWidth="1"/>
    <col min="7687" max="7687" width="4.3984375" style="176" customWidth="1"/>
    <col min="7688" max="7936" width="13.796875" style="176"/>
    <col min="7937" max="7937" width="4.3984375" style="176" customWidth="1"/>
    <col min="7938" max="7938" width="66.796875" style="176" customWidth="1"/>
    <col min="7939" max="7939" width="22.19921875" style="176" customWidth="1"/>
    <col min="7940" max="7940" width="16" style="176" customWidth="1"/>
    <col min="7941" max="7942" width="26.59765625" style="176" customWidth="1"/>
    <col min="7943" max="7943" width="4.3984375" style="176" customWidth="1"/>
    <col min="7944" max="8192" width="13.796875" style="176"/>
    <col min="8193" max="8193" width="4.3984375" style="176" customWidth="1"/>
    <col min="8194" max="8194" width="66.796875" style="176" customWidth="1"/>
    <col min="8195" max="8195" width="22.19921875" style="176" customWidth="1"/>
    <col min="8196" max="8196" width="16" style="176" customWidth="1"/>
    <col min="8197" max="8198" width="26.59765625" style="176" customWidth="1"/>
    <col min="8199" max="8199" width="4.3984375" style="176" customWidth="1"/>
    <col min="8200" max="8448" width="13.796875" style="176"/>
    <col min="8449" max="8449" width="4.3984375" style="176" customWidth="1"/>
    <col min="8450" max="8450" width="66.796875" style="176" customWidth="1"/>
    <col min="8451" max="8451" width="22.19921875" style="176" customWidth="1"/>
    <col min="8452" max="8452" width="16" style="176" customWidth="1"/>
    <col min="8453" max="8454" width="26.59765625" style="176" customWidth="1"/>
    <col min="8455" max="8455" width="4.3984375" style="176" customWidth="1"/>
    <col min="8456" max="8704" width="13.796875" style="176"/>
    <col min="8705" max="8705" width="4.3984375" style="176" customWidth="1"/>
    <col min="8706" max="8706" width="66.796875" style="176" customWidth="1"/>
    <col min="8707" max="8707" width="22.19921875" style="176" customWidth="1"/>
    <col min="8708" max="8708" width="16" style="176" customWidth="1"/>
    <col min="8709" max="8710" width="26.59765625" style="176" customWidth="1"/>
    <col min="8711" max="8711" width="4.3984375" style="176" customWidth="1"/>
    <col min="8712" max="8960" width="13.796875" style="176"/>
    <col min="8961" max="8961" width="4.3984375" style="176" customWidth="1"/>
    <col min="8962" max="8962" width="66.796875" style="176" customWidth="1"/>
    <col min="8963" max="8963" width="22.19921875" style="176" customWidth="1"/>
    <col min="8964" max="8964" width="16" style="176" customWidth="1"/>
    <col min="8965" max="8966" width="26.59765625" style="176" customWidth="1"/>
    <col min="8967" max="8967" width="4.3984375" style="176" customWidth="1"/>
    <col min="8968" max="9216" width="13.796875" style="176"/>
    <col min="9217" max="9217" width="4.3984375" style="176" customWidth="1"/>
    <col min="9218" max="9218" width="66.796875" style="176" customWidth="1"/>
    <col min="9219" max="9219" width="22.19921875" style="176" customWidth="1"/>
    <col min="9220" max="9220" width="16" style="176" customWidth="1"/>
    <col min="9221" max="9222" width="26.59765625" style="176" customWidth="1"/>
    <col min="9223" max="9223" width="4.3984375" style="176" customWidth="1"/>
    <col min="9224" max="9472" width="13.796875" style="176"/>
    <col min="9473" max="9473" width="4.3984375" style="176" customWidth="1"/>
    <col min="9474" max="9474" width="66.796875" style="176" customWidth="1"/>
    <col min="9475" max="9475" width="22.19921875" style="176" customWidth="1"/>
    <col min="9476" max="9476" width="16" style="176" customWidth="1"/>
    <col min="9477" max="9478" width="26.59765625" style="176" customWidth="1"/>
    <col min="9479" max="9479" width="4.3984375" style="176" customWidth="1"/>
    <col min="9480" max="9728" width="13.796875" style="176"/>
    <col min="9729" max="9729" width="4.3984375" style="176" customWidth="1"/>
    <col min="9730" max="9730" width="66.796875" style="176" customWidth="1"/>
    <col min="9731" max="9731" width="22.19921875" style="176" customWidth="1"/>
    <col min="9732" max="9732" width="16" style="176" customWidth="1"/>
    <col min="9733" max="9734" width="26.59765625" style="176" customWidth="1"/>
    <col min="9735" max="9735" width="4.3984375" style="176" customWidth="1"/>
    <col min="9736" max="9984" width="13.796875" style="176"/>
    <col min="9985" max="9985" width="4.3984375" style="176" customWidth="1"/>
    <col min="9986" max="9986" width="66.796875" style="176" customWidth="1"/>
    <col min="9987" max="9987" width="22.19921875" style="176" customWidth="1"/>
    <col min="9988" max="9988" width="16" style="176" customWidth="1"/>
    <col min="9989" max="9990" width="26.59765625" style="176" customWidth="1"/>
    <col min="9991" max="9991" width="4.3984375" style="176" customWidth="1"/>
    <col min="9992" max="10240" width="13.796875" style="176"/>
    <col min="10241" max="10241" width="4.3984375" style="176" customWidth="1"/>
    <col min="10242" max="10242" width="66.796875" style="176" customWidth="1"/>
    <col min="10243" max="10243" width="22.19921875" style="176" customWidth="1"/>
    <col min="10244" max="10244" width="16" style="176" customWidth="1"/>
    <col min="10245" max="10246" width="26.59765625" style="176" customWidth="1"/>
    <col min="10247" max="10247" width="4.3984375" style="176" customWidth="1"/>
    <col min="10248" max="10496" width="13.796875" style="176"/>
    <col min="10497" max="10497" width="4.3984375" style="176" customWidth="1"/>
    <col min="10498" max="10498" width="66.796875" style="176" customWidth="1"/>
    <col min="10499" max="10499" width="22.19921875" style="176" customWidth="1"/>
    <col min="10500" max="10500" width="16" style="176" customWidth="1"/>
    <col min="10501" max="10502" width="26.59765625" style="176" customWidth="1"/>
    <col min="10503" max="10503" width="4.3984375" style="176" customWidth="1"/>
    <col min="10504" max="10752" width="13.796875" style="176"/>
    <col min="10753" max="10753" width="4.3984375" style="176" customWidth="1"/>
    <col min="10754" max="10754" width="66.796875" style="176" customWidth="1"/>
    <col min="10755" max="10755" width="22.19921875" style="176" customWidth="1"/>
    <col min="10756" max="10756" width="16" style="176" customWidth="1"/>
    <col min="10757" max="10758" width="26.59765625" style="176" customWidth="1"/>
    <col min="10759" max="10759" width="4.3984375" style="176" customWidth="1"/>
    <col min="10760" max="11008" width="13.796875" style="176"/>
    <col min="11009" max="11009" width="4.3984375" style="176" customWidth="1"/>
    <col min="11010" max="11010" width="66.796875" style="176" customWidth="1"/>
    <col min="11011" max="11011" width="22.19921875" style="176" customWidth="1"/>
    <col min="11012" max="11012" width="16" style="176" customWidth="1"/>
    <col min="11013" max="11014" width="26.59765625" style="176" customWidth="1"/>
    <col min="11015" max="11015" width="4.3984375" style="176" customWidth="1"/>
    <col min="11016" max="11264" width="13.796875" style="176"/>
    <col min="11265" max="11265" width="4.3984375" style="176" customWidth="1"/>
    <col min="11266" max="11266" width="66.796875" style="176" customWidth="1"/>
    <col min="11267" max="11267" width="22.19921875" style="176" customWidth="1"/>
    <col min="11268" max="11268" width="16" style="176" customWidth="1"/>
    <col min="11269" max="11270" width="26.59765625" style="176" customWidth="1"/>
    <col min="11271" max="11271" width="4.3984375" style="176" customWidth="1"/>
    <col min="11272" max="11520" width="13.796875" style="176"/>
    <col min="11521" max="11521" width="4.3984375" style="176" customWidth="1"/>
    <col min="11522" max="11522" width="66.796875" style="176" customWidth="1"/>
    <col min="11523" max="11523" width="22.19921875" style="176" customWidth="1"/>
    <col min="11524" max="11524" width="16" style="176" customWidth="1"/>
    <col min="11525" max="11526" width="26.59765625" style="176" customWidth="1"/>
    <col min="11527" max="11527" width="4.3984375" style="176" customWidth="1"/>
    <col min="11528" max="11776" width="13.796875" style="176"/>
    <col min="11777" max="11777" width="4.3984375" style="176" customWidth="1"/>
    <col min="11778" max="11778" width="66.796875" style="176" customWidth="1"/>
    <col min="11779" max="11779" width="22.19921875" style="176" customWidth="1"/>
    <col min="11780" max="11780" width="16" style="176" customWidth="1"/>
    <col min="11781" max="11782" width="26.59765625" style="176" customWidth="1"/>
    <col min="11783" max="11783" width="4.3984375" style="176" customWidth="1"/>
    <col min="11784" max="12032" width="13.796875" style="176"/>
    <col min="12033" max="12033" width="4.3984375" style="176" customWidth="1"/>
    <col min="12034" max="12034" width="66.796875" style="176" customWidth="1"/>
    <col min="12035" max="12035" width="22.19921875" style="176" customWidth="1"/>
    <col min="12036" max="12036" width="16" style="176" customWidth="1"/>
    <col min="12037" max="12038" width="26.59765625" style="176" customWidth="1"/>
    <col min="12039" max="12039" width="4.3984375" style="176" customWidth="1"/>
    <col min="12040" max="12288" width="13.796875" style="176"/>
    <col min="12289" max="12289" width="4.3984375" style="176" customWidth="1"/>
    <col min="12290" max="12290" width="66.796875" style="176" customWidth="1"/>
    <col min="12291" max="12291" width="22.19921875" style="176" customWidth="1"/>
    <col min="12292" max="12292" width="16" style="176" customWidth="1"/>
    <col min="12293" max="12294" width="26.59765625" style="176" customWidth="1"/>
    <col min="12295" max="12295" width="4.3984375" style="176" customWidth="1"/>
    <col min="12296" max="12544" width="13.796875" style="176"/>
    <col min="12545" max="12545" width="4.3984375" style="176" customWidth="1"/>
    <col min="12546" max="12546" width="66.796875" style="176" customWidth="1"/>
    <col min="12547" max="12547" width="22.19921875" style="176" customWidth="1"/>
    <col min="12548" max="12548" width="16" style="176" customWidth="1"/>
    <col min="12549" max="12550" width="26.59765625" style="176" customWidth="1"/>
    <col min="12551" max="12551" width="4.3984375" style="176" customWidth="1"/>
    <col min="12552" max="12800" width="13.796875" style="176"/>
    <col min="12801" max="12801" width="4.3984375" style="176" customWidth="1"/>
    <col min="12802" max="12802" width="66.796875" style="176" customWidth="1"/>
    <col min="12803" max="12803" width="22.19921875" style="176" customWidth="1"/>
    <col min="12804" max="12804" width="16" style="176" customWidth="1"/>
    <col min="12805" max="12806" width="26.59765625" style="176" customWidth="1"/>
    <col min="12807" max="12807" width="4.3984375" style="176" customWidth="1"/>
    <col min="12808" max="13056" width="13.796875" style="176"/>
    <col min="13057" max="13057" width="4.3984375" style="176" customWidth="1"/>
    <col min="13058" max="13058" width="66.796875" style="176" customWidth="1"/>
    <col min="13059" max="13059" width="22.19921875" style="176" customWidth="1"/>
    <col min="13060" max="13060" width="16" style="176" customWidth="1"/>
    <col min="13061" max="13062" width="26.59765625" style="176" customWidth="1"/>
    <col min="13063" max="13063" width="4.3984375" style="176" customWidth="1"/>
    <col min="13064" max="13312" width="13.796875" style="176"/>
    <col min="13313" max="13313" width="4.3984375" style="176" customWidth="1"/>
    <col min="13314" max="13314" width="66.796875" style="176" customWidth="1"/>
    <col min="13315" max="13315" width="22.19921875" style="176" customWidth="1"/>
    <col min="13316" max="13316" width="16" style="176" customWidth="1"/>
    <col min="13317" max="13318" width="26.59765625" style="176" customWidth="1"/>
    <col min="13319" max="13319" width="4.3984375" style="176" customWidth="1"/>
    <col min="13320" max="13568" width="13.796875" style="176"/>
    <col min="13569" max="13569" width="4.3984375" style="176" customWidth="1"/>
    <col min="13570" max="13570" width="66.796875" style="176" customWidth="1"/>
    <col min="13571" max="13571" width="22.19921875" style="176" customWidth="1"/>
    <col min="13572" max="13572" width="16" style="176" customWidth="1"/>
    <col min="13573" max="13574" width="26.59765625" style="176" customWidth="1"/>
    <col min="13575" max="13575" width="4.3984375" style="176" customWidth="1"/>
    <col min="13576" max="13824" width="13.796875" style="176"/>
    <col min="13825" max="13825" width="4.3984375" style="176" customWidth="1"/>
    <col min="13826" max="13826" width="66.796875" style="176" customWidth="1"/>
    <col min="13827" max="13827" width="22.19921875" style="176" customWidth="1"/>
    <col min="13828" max="13828" width="16" style="176" customWidth="1"/>
    <col min="13829" max="13830" width="26.59765625" style="176" customWidth="1"/>
    <col min="13831" max="13831" width="4.3984375" style="176" customWidth="1"/>
    <col min="13832" max="14080" width="13.796875" style="176"/>
    <col min="14081" max="14081" width="4.3984375" style="176" customWidth="1"/>
    <col min="14082" max="14082" width="66.796875" style="176" customWidth="1"/>
    <col min="14083" max="14083" width="22.19921875" style="176" customWidth="1"/>
    <col min="14084" max="14084" width="16" style="176" customWidth="1"/>
    <col min="14085" max="14086" width="26.59765625" style="176" customWidth="1"/>
    <col min="14087" max="14087" width="4.3984375" style="176" customWidth="1"/>
    <col min="14088" max="14336" width="13.796875" style="176"/>
    <col min="14337" max="14337" width="4.3984375" style="176" customWidth="1"/>
    <col min="14338" max="14338" width="66.796875" style="176" customWidth="1"/>
    <col min="14339" max="14339" width="22.19921875" style="176" customWidth="1"/>
    <col min="14340" max="14340" width="16" style="176" customWidth="1"/>
    <col min="14341" max="14342" width="26.59765625" style="176" customWidth="1"/>
    <col min="14343" max="14343" width="4.3984375" style="176" customWidth="1"/>
    <col min="14344" max="14592" width="13.796875" style="176"/>
    <col min="14593" max="14593" width="4.3984375" style="176" customWidth="1"/>
    <col min="14594" max="14594" width="66.796875" style="176" customWidth="1"/>
    <col min="14595" max="14595" width="22.19921875" style="176" customWidth="1"/>
    <col min="14596" max="14596" width="16" style="176" customWidth="1"/>
    <col min="14597" max="14598" width="26.59765625" style="176" customWidth="1"/>
    <col min="14599" max="14599" width="4.3984375" style="176" customWidth="1"/>
    <col min="14600" max="14848" width="13.796875" style="176"/>
    <col min="14849" max="14849" width="4.3984375" style="176" customWidth="1"/>
    <col min="14850" max="14850" width="66.796875" style="176" customWidth="1"/>
    <col min="14851" max="14851" width="22.19921875" style="176" customWidth="1"/>
    <col min="14852" max="14852" width="16" style="176" customWidth="1"/>
    <col min="14853" max="14854" width="26.59765625" style="176" customWidth="1"/>
    <col min="14855" max="14855" width="4.3984375" style="176" customWidth="1"/>
    <col min="14856" max="15104" width="13.796875" style="176"/>
    <col min="15105" max="15105" width="4.3984375" style="176" customWidth="1"/>
    <col min="15106" max="15106" width="66.796875" style="176" customWidth="1"/>
    <col min="15107" max="15107" width="22.19921875" style="176" customWidth="1"/>
    <col min="15108" max="15108" width="16" style="176" customWidth="1"/>
    <col min="15109" max="15110" width="26.59765625" style="176" customWidth="1"/>
    <col min="15111" max="15111" width="4.3984375" style="176" customWidth="1"/>
    <col min="15112" max="15360" width="13.796875" style="176"/>
    <col min="15361" max="15361" width="4.3984375" style="176" customWidth="1"/>
    <col min="15362" max="15362" width="66.796875" style="176" customWidth="1"/>
    <col min="15363" max="15363" width="22.19921875" style="176" customWidth="1"/>
    <col min="15364" max="15364" width="16" style="176" customWidth="1"/>
    <col min="15365" max="15366" width="26.59765625" style="176" customWidth="1"/>
    <col min="15367" max="15367" width="4.3984375" style="176" customWidth="1"/>
    <col min="15368" max="15616" width="13.796875" style="176"/>
    <col min="15617" max="15617" width="4.3984375" style="176" customWidth="1"/>
    <col min="15618" max="15618" width="66.796875" style="176" customWidth="1"/>
    <col min="15619" max="15619" width="22.19921875" style="176" customWidth="1"/>
    <col min="15620" max="15620" width="16" style="176" customWidth="1"/>
    <col min="15621" max="15622" width="26.59765625" style="176" customWidth="1"/>
    <col min="15623" max="15623" width="4.3984375" style="176" customWidth="1"/>
    <col min="15624" max="15872" width="13.796875" style="176"/>
    <col min="15873" max="15873" width="4.3984375" style="176" customWidth="1"/>
    <col min="15874" max="15874" width="66.796875" style="176" customWidth="1"/>
    <col min="15875" max="15875" width="22.19921875" style="176" customWidth="1"/>
    <col min="15876" max="15876" width="16" style="176" customWidth="1"/>
    <col min="15877" max="15878" width="26.59765625" style="176" customWidth="1"/>
    <col min="15879" max="15879" width="4.3984375" style="176" customWidth="1"/>
    <col min="15880" max="16128" width="13.796875" style="176"/>
    <col min="16129" max="16129" width="4.3984375" style="176" customWidth="1"/>
    <col min="16130" max="16130" width="66.796875" style="176" customWidth="1"/>
    <col min="16131" max="16131" width="22.19921875" style="176" customWidth="1"/>
    <col min="16132" max="16132" width="16" style="176" customWidth="1"/>
    <col min="16133" max="16134" width="26.59765625" style="176" customWidth="1"/>
    <col min="16135" max="16135" width="4.3984375" style="176" customWidth="1"/>
    <col min="16136" max="16384" width="13.796875" style="176"/>
  </cols>
  <sheetData>
    <row r="1" spans="3:9" s="137" customFormat="1">
      <c r="C1" s="144"/>
      <c r="I1" s="138"/>
    </row>
    <row r="2" spans="3:9" s="137" customFormat="1">
      <c r="C2" s="144"/>
      <c r="I2" s="138"/>
    </row>
    <row r="3" spans="3:9" s="137" customFormat="1" ht="18">
      <c r="C3" s="449" t="s">
        <v>93</v>
      </c>
      <c r="D3" s="449"/>
      <c r="E3" s="449"/>
      <c r="F3" s="449"/>
      <c r="G3" s="154"/>
      <c r="H3" s="154"/>
      <c r="I3" s="154"/>
    </row>
    <row r="4" spans="3:9" s="137" customFormat="1" ht="18">
      <c r="C4" s="449" t="s">
        <v>94</v>
      </c>
      <c r="D4" s="449"/>
      <c r="E4" s="449"/>
      <c r="F4" s="449"/>
      <c r="G4" s="154"/>
      <c r="H4" s="154"/>
      <c r="I4" s="154"/>
    </row>
    <row r="5" spans="3:9" s="140" customFormat="1" ht="24" customHeight="1">
      <c r="C5" s="155"/>
      <c r="D5" s="139"/>
      <c r="E5" s="139"/>
      <c r="I5" s="141"/>
    </row>
    <row r="6" spans="3:9" s="137" customFormat="1" ht="14" customHeight="1">
      <c r="C6" s="3" t="str">
        <f>+Datos!$B$13&amp;+Datos!$C$13</f>
        <v xml:space="preserve">Licitación Pública Nº </v>
      </c>
      <c r="D6" s="1"/>
      <c r="E6"/>
      <c r="F6"/>
      <c r="I6" s="151"/>
    </row>
    <row r="7" spans="3:9" s="137" customFormat="1" ht="14" customHeight="1">
      <c r="C7" s="3" t="str">
        <f>+Datos!$B$14&amp;+Datos!$C$14</f>
        <v xml:space="preserve">Nombre de la Empresa: </v>
      </c>
      <c r="D7" s="1"/>
      <c r="E7"/>
      <c r="F7"/>
      <c r="I7" s="151"/>
    </row>
    <row r="8" spans="3:9" s="137" customFormat="1" ht="14" customHeight="1">
      <c r="C8" s="3" t="str">
        <f>+Datos!$B$15&amp;+Datos!$C$15</f>
        <v>Nombre y Firma del Representante Legal:</v>
      </c>
      <c r="D8" s="1"/>
      <c r="E8"/>
      <c r="F8"/>
      <c r="I8" s="156"/>
    </row>
    <row r="9" spans="3:9" s="137" customFormat="1" ht="14" customHeight="1">
      <c r="C9" s="1"/>
      <c r="D9" s="1"/>
      <c r="E9"/>
      <c r="F9"/>
      <c r="I9" s="151"/>
    </row>
    <row r="10" spans="3:9">
      <c r="C10" s="233" t="str">
        <f>+'Formato 1'!$C$24</f>
        <v xml:space="preserve">Pesos mexicanos a precios de: </v>
      </c>
      <c r="D10" s="512">
        <f>+'Formato 1'!$D$24</f>
        <v>0</v>
      </c>
    </row>
    <row r="11" spans="3:9">
      <c r="C11" s="233"/>
      <c r="D11" s="32"/>
    </row>
    <row r="12" spans="3:9" s="140" customFormat="1" ht="18">
      <c r="C12" s="435" t="s">
        <v>172</v>
      </c>
      <c r="D12" s="435"/>
      <c r="E12" s="435"/>
      <c r="F12" s="435"/>
      <c r="G12" s="158"/>
      <c r="H12" s="158"/>
      <c r="I12" s="158"/>
    </row>
    <row r="13" spans="3:9" s="140" customFormat="1" ht="18">
      <c r="C13" s="436" t="s">
        <v>139</v>
      </c>
      <c r="D13" s="436"/>
      <c r="E13" s="436"/>
      <c r="F13" s="436"/>
      <c r="G13" s="159"/>
      <c r="H13" s="159"/>
      <c r="I13" s="159"/>
    </row>
    <row r="14" spans="3:9" ht="14" thickBot="1"/>
    <row r="15" spans="3:9" s="80" customFormat="1" ht="28">
      <c r="C15" s="160" t="s">
        <v>140</v>
      </c>
      <c r="D15" s="161" t="s">
        <v>97</v>
      </c>
      <c r="E15" s="404" t="s">
        <v>141</v>
      </c>
      <c r="F15" s="439" t="s">
        <v>142</v>
      </c>
    </row>
    <row r="16" spans="3:9" s="137" customFormat="1" ht="14" thickBot="1">
      <c r="C16" s="162" t="s">
        <v>102</v>
      </c>
      <c r="D16" s="163"/>
      <c r="E16" s="163"/>
      <c r="F16" s="440"/>
    </row>
    <row r="17" spans="3:6" s="179" customFormat="1">
      <c r="C17" s="177"/>
      <c r="D17" s="178"/>
      <c r="E17" s="406"/>
      <c r="F17" s="604">
        <f>+D17*E17</f>
        <v>0</v>
      </c>
    </row>
    <row r="18" spans="3:6" s="179" customFormat="1">
      <c r="C18" s="180"/>
      <c r="D18" s="181"/>
      <c r="E18" s="181"/>
      <c r="F18" s="605">
        <f>+D18*E18</f>
        <v>0</v>
      </c>
    </row>
    <row r="19" spans="3:6" s="179" customFormat="1">
      <c r="C19" s="180"/>
      <c r="D19" s="181"/>
      <c r="E19" s="181"/>
      <c r="F19" s="605">
        <f>+D19*E19</f>
        <v>0</v>
      </c>
    </row>
    <row r="20" spans="3:6" s="179" customFormat="1">
      <c r="C20" s="180"/>
      <c r="D20" s="181"/>
      <c r="E20" s="181"/>
      <c r="F20" s="605"/>
    </row>
    <row r="21" spans="3:6" s="179" customFormat="1">
      <c r="C21" s="180"/>
      <c r="D21" s="181"/>
      <c r="E21" s="181"/>
      <c r="F21" s="605"/>
    </row>
    <row r="22" spans="3:6" s="179" customFormat="1">
      <c r="C22" s="180"/>
      <c r="D22" s="181"/>
      <c r="E22" s="181"/>
      <c r="F22" s="605">
        <f>+D22*E22</f>
        <v>0</v>
      </c>
    </row>
    <row r="23" spans="3:6" s="179" customFormat="1">
      <c r="C23" s="180"/>
      <c r="D23" s="181"/>
      <c r="E23" s="181"/>
      <c r="F23" s="605">
        <f>+D23*E23</f>
        <v>0</v>
      </c>
    </row>
    <row r="24" spans="3:6" s="179" customFormat="1">
      <c r="C24" s="180"/>
      <c r="D24" s="181"/>
      <c r="E24" s="181"/>
      <c r="F24" s="605">
        <f>+D24*E24</f>
        <v>0</v>
      </c>
    </row>
    <row r="25" spans="3:6" s="179" customFormat="1">
      <c r="C25" s="180"/>
      <c r="D25" s="181"/>
      <c r="E25" s="181"/>
      <c r="F25" s="605">
        <f>+D25*E25</f>
        <v>0</v>
      </c>
    </row>
    <row r="26" spans="3:6" s="179" customFormat="1">
      <c r="C26" s="180"/>
      <c r="D26" s="181"/>
      <c r="E26" s="181"/>
      <c r="F26" s="605"/>
    </row>
    <row r="27" spans="3:6" s="179" customFormat="1">
      <c r="C27" s="180"/>
      <c r="D27" s="181"/>
      <c r="E27" s="181"/>
      <c r="F27" s="605">
        <f>+D27*E27</f>
        <v>0</v>
      </c>
    </row>
    <row r="28" spans="3:6" s="179" customFormat="1">
      <c r="C28" s="180"/>
      <c r="D28" s="181"/>
      <c r="E28" s="181"/>
      <c r="F28" s="605">
        <f>+D28*E28</f>
        <v>0</v>
      </c>
    </row>
    <row r="29" spans="3:6" s="179" customFormat="1">
      <c r="C29" s="180"/>
      <c r="D29" s="181"/>
      <c r="E29" s="181"/>
      <c r="F29" s="605">
        <f>+D29*E29</f>
        <v>0</v>
      </c>
    </row>
    <row r="30" spans="3:6" s="179" customFormat="1">
      <c r="C30" s="180"/>
      <c r="D30" s="181"/>
      <c r="E30" s="181"/>
      <c r="F30" s="605">
        <f>+D30*E30</f>
        <v>0</v>
      </c>
    </row>
    <row r="31" spans="3:6" s="179" customFormat="1">
      <c r="C31" s="180"/>
      <c r="D31" s="181"/>
      <c r="E31" s="181"/>
      <c r="F31" s="605"/>
    </row>
    <row r="32" spans="3:6" s="179" customFormat="1">
      <c r="C32" s="180"/>
      <c r="D32" s="181"/>
      <c r="E32" s="181"/>
      <c r="F32" s="605">
        <f>+D32*E32</f>
        <v>0</v>
      </c>
    </row>
    <row r="33" spans="3:6" s="179" customFormat="1">
      <c r="C33" s="180"/>
      <c r="D33" s="181"/>
      <c r="E33" s="181"/>
      <c r="F33" s="605"/>
    </row>
    <row r="34" spans="3:6" s="179" customFormat="1">
      <c r="C34" s="180"/>
      <c r="D34" s="181"/>
      <c r="E34" s="181"/>
      <c r="F34" s="605">
        <f>+D34*E34</f>
        <v>0</v>
      </c>
    </row>
    <row r="35" spans="3:6" s="179" customFormat="1">
      <c r="C35" s="180"/>
      <c r="D35" s="181"/>
      <c r="E35" s="181"/>
      <c r="F35" s="605">
        <f>+D35*E35</f>
        <v>0</v>
      </c>
    </row>
    <row r="36" spans="3:6" s="179" customFormat="1">
      <c r="C36" s="180"/>
      <c r="D36" s="181"/>
      <c r="E36" s="181"/>
      <c r="F36" s="605">
        <f>+D36*E36</f>
        <v>0</v>
      </c>
    </row>
    <row r="37" spans="3:6" s="179" customFormat="1">
      <c r="C37" s="180"/>
      <c r="D37" s="181"/>
      <c r="E37" s="181"/>
      <c r="F37" s="605"/>
    </row>
    <row r="38" spans="3:6" s="179" customFormat="1">
      <c r="C38" s="180"/>
      <c r="D38" s="181"/>
      <c r="E38" s="181"/>
      <c r="F38" s="605">
        <f>+D38*E38</f>
        <v>0</v>
      </c>
    </row>
    <row r="39" spans="3:6" s="179" customFormat="1">
      <c r="C39" s="180"/>
      <c r="D39" s="181"/>
      <c r="E39" s="181"/>
      <c r="F39" s="605">
        <f>+D39*E39</f>
        <v>0</v>
      </c>
    </row>
    <row r="40" spans="3:6" s="179" customFormat="1">
      <c r="C40" s="180"/>
      <c r="D40" s="181"/>
      <c r="E40" s="181"/>
      <c r="F40" s="605"/>
    </row>
    <row r="41" spans="3:6" s="179" customFormat="1">
      <c r="C41" s="180"/>
      <c r="D41" s="181"/>
      <c r="E41" s="181"/>
      <c r="F41" s="605">
        <f>+D41*E41</f>
        <v>0</v>
      </c>
    </row>
    <row r="42" spans="3:6" s="179" customFormat="1">
      <c r="C42" s="180"/>
      <c r="D42" s="181"/>
      <c r="E42" s="181"/>
      <c r="F42" s="605">
        <f>+D42*E42</f>
        <v>0</v>
      </c>
    </row>
    <row r="43" spans="3:6" s="179" customFormat="1">
      <c r="C43" s="180"/>
      <c r="D43" s="181"/>
      <c r="E43" s="181"/>
      <c r="F43" s="605">
        <f>+D43*E43</f>
        <v>0</v>
      </c>
    </row>
    <row r="44" spans="3:6" s="179" customFormat="1">
      <c r="C44" s="180"/>
      <c r="D44" s="181"/>
      <c r="E44" s="181"/>
      <c r="F44" s="605">
        <f>+D44*E44</f>
        <v>0</v>
      </c>
    </row>
    <row r="45" spans="3:6" s="179" customFormat="1">
      <c r="C45" s="180"/>
      <c r="D45" s="181"/>
      <c r="E45" s="181"/>
      <c r="F45" s="605">
        <f>+D45*E45</f>
        <v>0</v>
      </c>
    </row>
    <row r="46" spans="3:6" s="179" customFormat="1">
      <c r="C46" s="180"/>
      <c r="D46" s="181"/>
      <c r="E46" s="181"/>
      <c r="F46" s="605"/>
    </row>
    <row r="47" spans="3:6" s="179" customFormat="1">
      <c r="C47" s="180"/>
      <c r="D47" s="181"/>
      <c r="E47" s="181"/>
      <c r="F47" s="605"/>
    </row>
    <row r="48" spans="3:6" s="179" customFormat="1">
      <c r="C48" s="180"/>
      <c r="D48" s="181"/>
      <c r="E48" s="181"/>
      <c r="F48" s="605">
        <f>+D48*E48</f>
        <v>0</v>
      </c>
    </row>
    <row r="49" spans="3:6" s="179" customFormat="1">
      <c r="C49" s="180"/>
      <c r="D49" s="182"/>
      <c r="E49" s="182"/>
      <c r="F49" s="606"/>
    </row>
    <row r="50" spans="3:6" s="179" customFormat="1">
      <c r="C50" s="180"/>
      <c r="D50" s="182"/>
      <c r="E50" s="182"/>
      <c r="F50" s="606"/>
    </row>
    <row r="51" spans="3:6" s="179" customFormat="1">
      <c r="C51" s="180"/>
      <c r="D51" s="182"/>
      <c r="E51" s="182"/>
      <c r="F51" s="606"/>
    </row>
    <row r="52" spans="3:6" s="179" customFormat="1">
      <c r="C52" s="180"/>
      <c r="D52" s="182"/>
      <c r="E52" s="182"/>
      <c r="F52" s="606"/>
    </row>
    <row r="53" spans="3:6" s="179" customFormat="1">
      <c r="C53" s="180"/>
      <c r="D53" s="182"/>
      <c r="E53" s="182"/>
      <c r="F53" s="606"/>
    </row>
    <row r="54" spans="3:6" s="179" customFormat="1">
      <c r="C54" s="180"/>
      <c r="D54" s="182"/>
      <c r="E54" s="182"/>
      <c r="F54" s="606"/>
    </row>
    <row r="55" spans="3:6" s="179" customFormat="1">
      <c r="C55" s="180"/>
      <c r="D55" s="182"/>
      <c r="E55" s="182"/>
      <c r="F55" s="606"/>
    </row>
    <row r="56" spans="3:6" s="179" customFormat="1">
      <c r="C56" s="180"/>
      <c r="D56" s="182"/>
      <c r="E56" s="182"/>
      <c r="F56" s="606"/>
    </row>
    <row r="57" spans="3:6" s="179" customFormat="1">
      <c r="C57" s="180"/>
      <c r="D57" s="182"/>
      <c r="E57" s="182"/>
      <c r="F57" s="606"/>
    </row>
    <row r="58" spans="3:6" s="179" customFormat="1">
      <c r="C58" s="180"/>
      <c r="D58" s="182"/>
      <c r="E58" s="182"/>
      <c r="F58" s="606"/>
    </row>
    <row r="59" spans="3:6" s="179" customFormat="1">
      <c r="C59" s="180"/>
      <c r="D59" s="182"/>
      <c r="E59" s="182"/>
      <c r="F59" s="606"/>
    </row>
    <row r="60" spans="3:6" s="179" customFormat="1">
      <c r="C60" s="180"/>
      <c r="D60" s="182"/>
      <c r="E60" s="182"/>
      <c r="F60" s="606"/>
    </row>
    <row r="61" spans="3:6" s="179" customFormat="1" ht="14" thickBot="1">
      <c r="C61" s="183"/>
      <c r="D61" s="184"/>
      <c r="E61" s="184"/>
      <c r="F61" s="607"/>
    </row>
    <row r="62" spans="3:6" ht="14" thickBot="1">
      <c r="C62" s="185"/>
      <c r="D62" s="186"/>
      <c r="E62" s="186"/>
      <c r="F62" s="186"/>
    </row>
    <row r="63" spans="3:6" ht="15" thickBot="1">
      <c r="C63" s="165"/>
      <c r="D63" s="186"/>
      <c r="E63" s="166" t="s">
        <v>143</v>
      </c>
      <c r="F63" s="174">
        <f>SUM(F17:F61)</f>
        <v>0</v>
      </c>
    </row>
    <row r="64" spans="3:6">
      <c r="C64" s="185"/>
      <c r="D64" s="186"/>
      <c r="E64" s="186"/>
      <c r="F64" s="186"/>
    </row>
    <row r="65" spans="3:3" s="167" customFormat="1">
      <c r="C65" s="187"/>
    </row>
  </sheetData>
  <sheetProtection algorithmName="SHA-512" hashValue="kKOUfHvRR8KXfrR0N9ndH37AhrwdE261Wu29Wy2JAOGIAsGMx84+nFslayfJBJyMjChJ7JHHRBKAf3zVM+na/Q==" saltValue="DmcqMIJhc/hLrpnyqa3rEw==" spinCount="100000" sheet="1" objects="1" scenarios="1"/>
  <mergeCells count="5">
    <mergeCell ref="F15:F16"/>
    <mergeCell ref="C12:F12"/>
    <mergeCell ref="C13:F13"/>
    <mergeCell ref="C3:F3"/>
    <mergeCell ref="C4:F4"/>
  </mergeCells>
  <pageMargins left="0.7" right="0.7" top="0.75" bottom="0.75" header="0.3" footer="0.3"/>
  <ignoredErrors>
    <ignoredError sqref="F17:F49" unlocked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14137-15B5-414E-A1E7-2942713515F2}">
  <dimension ref="C1:N80"/>
  <sheetViews>
    <sheetView workbookViewId="0">
      <selection activeCell="K9" sqref="K9"/>
    </sheetView>
  </sheetViews>
  <sheetFormatPr baseColWidth="10" defaultColWidth="13.796875" defaultRowHeight="13"/>
  <cols>
    <col min="1" max="1" width="13.796875" style="137"/>
    <col min="2" max="2" width="4.3984375" style="137" customWidth="1"/>
    <col min="3" max="3" width="60.19921875" style="137" customWidth="1"/>
    <col min="4" max="4" width="22.19921875" style="137" customWidth="1"/>
    <col min="5" max="5" width="14.3984375" style="137" customWidth="1"/>
    <col min="6" max="6" width="17.796875" style="137" customWidth="1"/>
    <col min="7" max="7" width="24.796875" style="137" customWidth="1"/>
    <col min="8" max="8" width="4.3984375" style="137" customWidth="1"/>
    <col min="9" max="9" width="13.796875" style="137"/>
    <col min="10" max="10" width="60.19921875" style="137" customWidth="1"/>
    <col min="11" max="11" width="22.19921875" style="137" customWidth="1"/>
    <col min="12" max="256" width="13.796875" style="137"/>
    <col min="257" max="257" width="4.3984375" style="137" customWidth="1"/>
    <col min="258" max="258" width="60.19921875" style="137" customWidth="1"/>
    <col min="259" max="259" width="22.19921875" style="137" customWidth="1"/>
    <col min="260" max="260" width="14.3984375" style="137" customWidth="1"/>
    <col min="261" max="261" width="17.796875" style="137" customWidth="1"/>
    <col min="262" max="262" width="22.796875" style="137" bestFit="1" customWidth="1"/>
    <col min="263" max="263" width="24.796875" style="137" customWidth="1"/>
    <col min="264" max="264" width="4.3984375" style="137" customWidth="1"/>
    <col min="265" max="512" width="13.796875" style="137"/>
    <col min="513" max="513" width="4.3984375" style="137" customWidth="1"/>
    <col min="514" max="514" width="60.19921875" style="137" customWidth="1"/>
    <col min="515" max="515" width="22.19921875" style="137" customWidth="1"/>
    <col min="516" max="516" width="14.3984375" style="137" customWidth="1"/>
    <col min="517" max="517" width="17.796875" style="137" customWidth="1"/>
    <col min="518" max="518" width="22.796875" style="137" bestFit="1" customWidth="1"/>
    <col min="519" max="519" width="24.796875" style="137" customWidth="1"/>
    <col min="520" max="520" width="4.3984375" style="137" customWidth="1"/>
    <col min="521" max="768" width="13.796875" style="137"/>
    <col min="769" max="769" width="4.3984375" style="137" customWidth="1"/>
    <col min="770" max="770" width="60.19921875" style="137" customWidth="1"/>
    <col min="771" max="771" width="22.19921875" style="137" customWidth="1"/>
    <col min="772" max="772" width="14.3984375" style="137" customWidth="1"/>
    <col min="773" max="773" width="17.796875" style="137" customWidth="1"/>
    <col min="774" max="774" width="22.796875" style="137" bestFit="1" customWidth="1"/>
    <col min="775" max="775" width="24.796875" style="137" customWidth="1"/>
    <col min="776" max="776" width="4.3984375" style="137" customWidth="1"/>
    <col min="777" max="1024" width="13.796875" style="137"/>
    <col min="1025" max="1025" width="4.3984375" style="137" customWidth="1"/>
    <col min="1026" max="1026" width="60.19921875" style="137" customWidth="1"/>
    <col min="1027" max="1027" width="22.19921875" style="137" customWidth="1"/>
    <col min="1028" max="1028" width="14.3984375" style="137" customWidth="1"/>
    <col min="1029" max="1029" width="17.796875" style="137" customWidth="1"/>
    <col min="1030" max="1030" width="22.796875" style="137" bestFit="1" customWidth="1"/>
    <col min="1031" max="1031" width="24.796875" style="137" customWidth="1"/>
    <col min="1032" max="1032" width="4.3984375" style="137" customWidth="1"/>
    <col min="1033" max="1280" width="13.796875" style="137"/>
    <col min="1281" max="1281" width="4.3984375" style="137" customWidth="1"/>
    <col min="1282" max="1282" width="60.19921875" style="137" customWidth="1"/>
    <col min="1283" max="1283" width="22.19921875" style="137" customWidth="1"/>
    <col min="1284" max="1284" width="14.3984375" style="137" customWidth="1"/>
    <col min="1285" max="1285" width="17.796875" style="137" customWidth="1"/>
    <col min="1286" max="1286" width="22.796875" style="137" bestFit="1" customWidth="1"/>
    <col min="1287" max="1287" width="24.796875" style="137" customWidth="1"/>
    <col min="1288" max="1288" width="4.3984375" style="137" customWidth="1"/>
    <col min="1289" max="1536" width="13.796875" style="137"/>
    <col min="1537" max="1537" width="4.3984375" style="137" customWidth="1"/>
    <col min="1538" max="1538" width="60.19921875" style="137" customWidth="1"/>
    <col min="1539" max="1539" width="22.19921875" style="137" customWidth="1"/>
    <col min="1540" max="1540" width="14.3984375" style="137" customWidth="1"/>
    <col min="1541" max="1541" width="17.796875" style="137" customWidth="1"/>
    <col min="1542" max="1542" width="22.796875" style="137" bestFit="1" customWidth="1"/>
    <col min="1543" max="1543" width="24.796875" style="137" customWidth="1"/>
    <col min="1544" max="1544" width="4.3984375" style="137" customWidth="1"/>
    <col min="1545" max="1792" width="13.796875" style="137"/>
    <col min="1793" max="1793" width="4.3984375" style="137" customWidth="1"/>
    <col min="1794" max="1794" width="60.19921875" style="137" customWidth="1"/>
    <col min="1795" max="1795" width="22.19921875" style="137" customWidth="1"/>
    <col min="1796" max="1796" width="14.3984375" style="137" customWidth="1"/>
    <col min="1797" max="1797" width="17.796875" style="137" customWidth="1"/>
    <col min="1798" max="1798" width="22.796875" style="137" bestFit="1" customWidth="1"/>
    <col min="1799" max="1799" width="24.796875" style="137" customWidth="1"/>
    <col min="1800" max="1800" width="4.3984375" style="137" customWidth="1"/>
    <col min="1801" max="2048" width="13.796875" style="137"/>
    <col min="2049" max="2049" width="4.3984375" style="137" customWidth="1"/>
    <col min="2050" max="2050" width="60.19921875" style="137" customWidth="1"/>
    <col min="2051" max="2051" width="22.19921875" style="137" customWidth="1"/>
    <col min="2052" max="2052" width="14.3984375" style="137" customWidth="1"/>
    <col min="2053" max="2053" width="17.796875" style="137" customWidth="1"/>
    <col min="2054" max="2054" width="22.796875" style="137" bestFit="1" customWidth="1"/>
    <col min="2055" max="2055" width="24.796875" style="137" customWidth="1"/>
    <col min="2056" max="2056" width="4.3984375" style="137" customWidth="1"/>
    <col min="2057" max="2304" width="13.796875" style="137"/>
    <col min="2305" max="2305" width="4.3984375" style="137" customWidth="1"/>
    <col min="2306" max="2306" width="60.19921875" style="137" customWidth="1"/>
    <col min="2307" max="2307" width="22.19921875" style="137" customWidth="1"/>
    <col min="2308" max="2308" width="14.3984375" style="137" customWidth="1"/>
    <col min="2309" max="2309" width="17.796875" style="137" customWidth="1"/>
    <col min="2310" max="2310" width="22.796875" style="137" bestFit="1" customWidth="1"/>
    <col min="2311" max="2311" width="24.796875" style="137" customWidth="1"/>
    <col min="2312" max="2312" width="4.3984375" style="137" customWidth="1"/>
    <col min="2313" max="2560" width="13.796875" style="137"/>
    <col min="2561" max="2561" width="4.3984375" style="137" customWidth="1"/>
    <col min="2562" max="2562" width="60.19921875" style="137" customWidth="1"/>
    <col min="2563" max="2563" width="22.19921875" style="137" customWidth="1"/>
    <col min="2564" max="2564" width="14.3984375" style="137" customWidth="1"/>
    <col min="2565" max="2565" width="17.796875" style="137" customWidth="1"/>
    <col min="2566" max="2566" width="22.796875" style="137" bestFit="1" customWidth="1"/>
    <col min="2567" max="2567" width="24.796875" style="137" customWidth="1"/>
    <col min="2568" max="2568" width="4.3984375" style="137" customWidth="1"/>
    <col min="2569" max="2816" width="13.796875" style="137"/>
    <col min="2817" max="2817" width="4.3984375" style="137" customWidth="1"/>
    <col min="2818" max="2818" width="60.19921875" style="137" customWidth="1"/>
    <col min="2819" max="2819" width="22.19921875" style="137" customWidth="1"/>
    <col min="2820" max="2820" width="14.3984375" style="137" customWidth="1"/>
    <col min="2821" max="2821" width="17.796875" style="137" customWidth="1"/>
    <col min="2822" max="2822" width="22.796875" style="137" bestFit="1" customWidth="1"/>
    <col min="2823" max="2823" width="24.796875" style="137" customWidth="1"/>
    <col min="2824" max="2824" width="4.3984375" style="137" customWidth="1"/>
    <col min="2825" max="3072" width="13.796875" style="137"/>
    <col min="3073" max="3073" width="4.3984375" style="137" customWidth="1"/>
    <col min="3074" max="3074" width="60.19921875" style="137" customWidth="1"/>
    <col min="3075" max="3075" width="22.19921875" style="137" customWidth="1"/>
    <col min="3076" max="3076" width="14.3984375" style="137" customWidth="1"/>
    <col min="3077" max="3077" width="17.796875" style="137" customWidth="1"/>
    <col min="3078" max="3078" width="22.796875" style="137" bestFit="1" customWidth="1"/>
    <col min="3079" max="3079" width="24.796875" style="137" customWidth="1"/>
    <col min="3080" max="3080" width="4.3984375" style="137" customWidth="1"/>
    <col min="3081" max="3328" width="13.796875" style="137"/>
    <col min="3329" max="3329" width="4.3984375" style="137" customWidth="1"/>
    <col min="3330" max="3330" width="60.19921875" style="137" customWidth="1"/>
    <col min="3331" max="3331" width="22.19921875" style="137" customWidth="1"/>
    <col min="3332" max="3332" width="14.3984375" style="137" customWidth="1"/>
    <col min="3333" max="3333" width="17.796875" style="137" customWidth="1"/>
    <col min="3334" max="3334" width="22.796875" style="137" bestFit="1" customWidth="1"/>
    <col min="3335" max="3335" width="24.796875" style="137" customWidth="1"/>
    <col min="3336" max="3336" width="4.3984375" style="137" customWidth="1"/>
    <col min="3337" max="3584" width="13.796875" style="137"/>
    <col min="3585" max="3585" width="4.3984375" style="137" customWidth="1"/>
    <col min="3586" max="3586" width="60.19921875" style="137" customWidth="1"/>
    <col min="3587" max="3587" width="22.19921875" style="137" customWidth="1"/>
    <col min="3588" max="3588" width="14.3984375" style="137" customWidth="1"/>
    <col min="3589" max="3589" width="17.796875" style="137" customWidth="1"/>
    <col min="3590" max="3590" width="22.796875" style="137" bestFit="1" customWidth="1"/>
    <col min="3591" max="3591" width="24.796875" style="137" customWidth="1"/>
    <col min="3592" max="3592" width="4.3984375" style="137" customWidth="1"/>
    <col min="3593" max="3840" width="13.796875" style="137"/>
    <col min="3841" max="3841" width="4.3984375" style="137" customWidth="1"/>
    <col min="3842" max="3842" width="60.19921875" style="137" customWidth="1"/>
    <col min="3843" max="3843" width="22.19921875" style="137" customWidth="1"/>
    <col min="3844" max="3844" width="14.3984375" style="137" customWidth="1"/>
    <col min="3845" max="3845" width="17.796875" style="137" customWidth="1"/>
    <col min="3846" max="3846" width="22.796875" style="137" bestFit="1" customWidth="1"/>
    <col min="3847" max="3847" width="24.796875" style="137" customWidth="1"/>
    <col min="3848" max="3848" width="4.3984375" style="137" customWidth="1"/>
    <col min="3849" max="4096" width="13.796875" style="137"/>
    <col min="4097" max="4097" width="4.3984375" style="137" customWidth="1"/>
    <col min="4098" max="4098" width="60.19921875" style="137" customWidth="1"/>
    <col min="4099" max="4099" width="22.19921875" style="137" customWidth="1"/>
    <col min="4100" max="4100" width="14.3984375" style="137" customWidth="1"/>
    <col min="4101" max="4101" width="17.796875" style="137" customWidth="1"/>
    <col min="4102" max="4102" width="22.796875" style="137" bestFit="1" customWidth="1"/>
    <col min="4103" max="4103" width="24.796875" style="137" customWidth="1"/>
    <col min="4104" max="4104" width="4.3984375" style="137" customWidth="1"/>
    <col min="4105" max="4352" width="13.796875" style="137"/>
    <col min="4353" max="4353" width="4.3984375" style="137" customWidth="1"/>
    <col min="4354" max="4354" width="60.19921875" style="137" customWidth="1"/>
    <col min="4355" max="4355" width="22.19921875" style="137" customWidth="1"/>
    <col min="4356" max="4356" width="14.3984375" style="137" customWidth="1"/>
    <col min="4357" max="4357" width="17.796875" style="137" customWidth="1"/>
    <col min="4358" max="4358" width="22.796875" style="137" bestFit="1" customWidth="1"/>
    <col min="4359" max="4359" width="24.796875" style="137" customWidth="1"/>
    <col min="4360" max="4360" width="4.3984375" style="137" customWidth="1"/>
    <col min="4361" max="4608" width="13.796875" style="137"/>
    <col min="4609" max="4609" width="4.3984375" style="137" customWidth="1"/>
    <col min="4610" max="4610" width="60.19921875" style="137" customWidth="1"/>
    <col min="4611" max="4611" width="22.19921875" style="137" customWidth="1"/>
    <col min="4612" max="4612" width="14.3984375" style="137" customWidth="1"/>
    <col min="4613" max="4613" width="17.796875" style="137" customWidth="1"/>
    <col min="4614" max="4614" width="22.796875" style="137" bestFit="1" customWidth="1"/>
    <col min="4615" max="4615" width="24.796875" style="137" customWidth="1"/>
    <col min="4616" max="4616" width="4.3984375" style="137" customWidth="1"/>
    <col min="4617" max="4864" width="13.796875" style="137"/>
    <col min="4865" max="4865" width="4.3984375" style="137" customWidth="1"/>
    <col min="4866" max="4866" width="60.19921875" style="137" customWidth="1"/>
    <col min="4867" max="4867" width="22.19921875" style="137" customWidth="1"/>
    <col min="4868" max="4868" width="14.3984375" style="137" customWidth="1"/>
    <col min="4869" max="4869" width="17.796875" style="137" customWidth="1"/>
    <col min="4870" max="4870" width="22.796875" style="137" bestFit="1" customWidth="1"/>
    <col min="4871" max="4871" width="24.796875" style="137" customWidth="1"/>
    <col min="4872" max="4872" width="4.3984375" style="137" customWidth="1"/>
    <col min="4873" max="5120" width="13.796875" style="137"/>
    <col min="5121" max="5121" width="4.3984375" style="137" customWidth="1"/>
    <col min="5122" max="5122" width="60.19921875" style="137" customWidth="1"/>
    <col min="5123" max="5123" width="22.19921875" style="137" customWidth="1"/>
    <col min="5124" max="5124" width="14.3984375" style="137" customWidth="1"/>
    <col min="5125" max="5125" width="17.796875" style="137" customWidth="1"/>
    <col min="5126" max="5126" width="22.796875" style="137" bestFit="1" customWidth="1"/>
    <col min="5127" max="5127" width="24.796875" style="137" customWidth="1"/>
    <col min="5128" max="5128" width="4.3984375" style="137" customWidth="1"/>
    <col min="5129" max="5376" width="13.796875" style="137"/>
    <col min="5377" max="5377" width="4.3984375" style="137" customWidth="1"/>
    <col min="5378" max="5378" width="60.19921875" style="137" customWidth="1"/>
    <col min="5379" max="5379" width="22.19921875" style="137" customWidth="1"/>
    <col min="5380" max="5380" width="14.3984375" style="137" customWidth="1"/>
    <col min="5381" max="5381" width="17.796875" style="137" customWidth="1"/>
    <col min="5382" max="5382" width="22.796875" style="137" bestFit="1" customWidth="1"/>
    <col min="5383" max="5383" width="24.796875" style="137" customWidth="1"/>
    <col min="5384" max="5384" width="4.3984375" style="137" customWidth="1"/>
    <col min="5385" max="5632" width="13.796875" style="137"/>
    <col min="5633" max="5633" width="4.3984375" style="137" customWidth="1"/>
    <col min="5634" max="5634" width="60.19921875" style="137" customWidth="1"/>
    <col min="5635" max="5635" width="22.19921875" style="137" customWidth="1"/>
    <col min="5636" max="5636" width="14.3984375" style="137" customWidth="1"/>
    <col min="5637" max="5637" width="17.796875" style="137" customWidth="1"/>
    <col min="5638" max="5638" width="22.796875" style="137" bestFit="1" customWidth="1"/>
    <col min="5639" max="5639" width="24.796875" style="137" customWidth="1"/>
    <col min="5640" max="5640" width="4.3984375" style="137" customWidth="1"/>
    <col min="5641" max="5888" width="13.796875" style="137"/>
    <col min="5889" max="5889" width="4.3984375" style="137" customWidth="1"/>
    <col min="5890" max="5890" width="60.19921875" style="137" customWidth="1"/>
    <col min="5891" max="5891" width="22.19921875" style="137" customWidth="1"/>
    <col min="5892" max="5892" width="14.3984375" style="137" customWidth="1"/>
    <col min="5893" max="5893" width="17.796875" style="137" customWidth="1"/>
    <col min="5894" max="5894" width="22.796875" style="137" bestFit="1" customWidth="1"/>
    <col min="5895" max="5895" width="24.796875" style="137" customWidth="1"/>
    <col min="5896" max="5896" width="4.3984375" style="137" customWidth="1"/>
    <col min="5897" max="6144" width="13.796875" style="137"/>
    <col min="6145" max="6145" width="4.3984375" style="137" customWidth="1"/>
    <col min="6146" max="6146" width="60.19921875" style="137" customWidth="1"/>
    <col min="6147" max="6147" width="22.19921875" style="137" customWidth="1"/>
    <col min="6148" max="6148" width="14.3984375" style="137" customWidth="1"/>
    <col min="6149" max="6149" width="17.796875" style="137" customWidth="1"/>
    <col min="6150" max="6150" width="22.796875" style="137" bestFit="1" customWidth="1"/>
    <col min="6151" max="6151" width="24.796875" style="137" customWidth="1"/>
    <col min="6152" max="6152" width="4.3984375" style="137" customWidth="1"/>
    <col min="6153" max="6400" width="13.796875" style="137"/>
    <col min="6401" max="6401" width="4.3984375" style="137" customWidth="1"/>
    <col min="6402" max="6402" width="60.19921875" style="137" customWidth="1"/>
    <col min="6403" max="6403" width="22.19921875" style="137" customWidth="1"/>
    <col min="6404" max="6404" width="14.3984375" style="137" customWidth="1"/>
    <col min="6405" max="6405" width="17.796875" style="137" customWidth="1"/>
    <col min="6406" max="6406" width="22.796875" style="137" bestFit="1" customWidth="1"/>
    <col min="6407" max="6407" width="24.796875" style="137" customWidth="1"/>
    <col min="6408" max="6408" width="4.3984375" style="137" customWidth="1"/>
    <col min="6409" max="6656" width="13.796875" style="137"/>
    <col min="6657" max="6657" width="4.3984375" style="137" customWidth="1"/>
    <col min="6658" max="6658" width="60.19921875" style="137" customWidth="1"/>
    <col min="6659" max="6659" width="22.19921875" style="137" customWidth="1"/>
    <col min="6660" max="6660" width="14.3984375" style="137" customWidth="1"/>
    <col min="6661" max="6661" width="17.796875" style="137" customWidth="1"/>
    <col min="6662" max="6662" width="22.796875" style="137" bestFit="1" customWidth="1"/>
    <col min="6663" max="6663" width="24.796875" style="137" customWidth="1"/>
    <col min="6664" max="6664" width="4.3984375" style="137" customWidth="1"/>
    <col min="6665" max="6912" width="13.796875" style="137"/>
    <col min="6913" max="6913" width="4.3984375" style="137" customWidth="1"/>
    <col min="6914" max="6914" width="60.19921875" style="137" customWidth="1"/>
    <col min="6915" max="6915" width="22.19921875" style="137" customWidth="1"/>
    <col min="6916" max="6916" width="14.3984375" style="137" customWidth="1"/>
    <col min="6917" max="6917" width="17.796875" style="137" customWidth="1"/>
    <col min="6918" max="6918" width="22.796875" style="137" bestFit="1" customWidth="1"/>
    <col min="6919" max="6919" width="24.796875" style="137" customWidth="1"/>
    <col min="6920" max="6920" width="4.3984375" style="137" customWidth="1"/>
    <col min="6921" max="7168" width="13.796875" style="137"/>
    <col min="7169" max="7169" width="4.3984375" style="137" customWidth="1"/>
    <col min="7170" max="7170" width="60.19921875" style="137" customWidth="1"/>
    <col min="7171" max="7171" width="22.19921875" style="137" customWidth="1"/>
    <col min="7172" max="7172" width="14.3984375" style="137" customWidth="1"/>
    <col min="7173" max="7173" width="17.796875" style="137" customWidth="1"/>
    <col min="7174" max="7174" width="22.796875" style="137" bestFit="1" customWidth="1"/>
    <col min="7175" max="7175" width="24.796875" style="137" customWidth="1"/>
    <col min="7176" max="7176" width="4.3984375" style="137" customWidth="1"/>
    <col min="7177" max="7424" width="13.796875" style="137"/>
    <col min="7425" max="7425" width="4.3984375" style="137" customWidth="1"/>
    <col min="7426" max="7426" width="60.19921875" style="137" customWidth="1"/>
    <col min="7427" max="7427" width="22.19921875" style="137" customWidth="1"/>
    <col min="7428" max="7428" width="14.3984375" style="137" customWidth="1"/>
    <col min="7429" max="7429" width="17.796875" style="137" customWidth="1"/>
    <col min="7430" max="7430" width="22.796875" style="137" bestFit="1" customWidth="1"/>
    <col min="7431" max="7431" width="24.796875" style="137" customWidth="1"/>
    <col min="7432" max="7432" width="4.3984375" style="137" customWidth="1"/>
    <col min="7433" max="7680" width="13.796875" style="137"/>
    <col min="7681" max="7681" width="4.3984375" style="137" customWidth="1"/>
    <col min="7682" max="7682" width="60.19921875" style="137" customWidth="1"/>
    <col min="7683" max="7683" width="22.19921875" style="137" customWidth="1"/>
    <col min="7684" max="7684" width="14.3984375" style="137" customWidth="1"/>
    <col min="7685" max="7685" width="17.796875" style="137" customWidth="1"/>
    <col min="7686" max="7686" width="22.796875" style="137" bestFit="1" customWidth="1"/>
    <col min="7687" max="7687" width="24.796875" style="137" customWidth="1"/>
    <col min="7688" max="7688" width="4.3984375" style="137" customWidth="1"/>
    <col min="7689" max="7936" width="13.796875" style="137"/>
    <col min="7937" max="7937" width="4.3984375" style="137" customWidth="1"/>
    <col min="7938" max="7938" width="60.19921875" style="137" customWidth="1"/>
    <col min="7939" max="7939" width="22.19921875" style="137" customWidth="1"/>
    <col min="7940" max="7940" width="14.3984375" style="137" customWidth="1"/>
    <col min="7941" max="7941" width="17.796875" style="137" customWidth="1"/>
    <col min="7942" max="7942" width="22.796875" style="137" bestFit="1" customWidth="1"/>
    <col min="7943" max="7943" width="24.796875" style="137" customWidth="1"/>
    <col min="7944" max="7944" width="4.3984375" style="137" customWidth="1"/>
    <col min="7945" max="8192" width="13.796875" style="137"/>
    <col min="8193" max="8193" width="4.3984375" style="137" customWidth="1"/>
    <col min="8194" max="8194" width="60.19921875" style="137" customWidth="1"/>
    <col min="8195" max="8195" width="22.19921875" style="137" customWidth="1"/>
    <col min="8196" max="8196" width="14.3984375" style="137" customWidth="1"/>
    <col min="8197" max="8197" width="17.796875" style="137" customWidth="1"/>
    <col min="8198" max="8198" width="22.796875" style="137" bestFit="1" customWidth="1"/>
    <col min="8199" max="8199" width="24.796875" style="137" customWidth="1"/>
    <col min="8200" max="8200" width="4.3984375" style="137" customWidth="1"/>
    <col min="8201" max="8448" width="13.796875" style="137"/>
    <col min="8449" max="8449" width="4.3984375" style="137" customWidth="1"/>
    <col min="8450" max="8450" width="60.19921875" style="137" customWidth="1"/>
    <col min="8451" max="8451" width="22.19921875" style="137" customWidth="1"/>
    <col min="8452" max="8452" width="14.3984375" style="137" customWidth="1"/>
    <col min="8453" max="8453" width="17.796875" style="137" customWidth="1"/>
    <col min="8454" max="8454" width="22.796875" style="137" bestFit="1" customWidth="1"/>
    <col min="8455" max="8455" width="24.796875" style="137" customWidth="1"/>
    <col min="8456" max="8456" width="4.3984375" style="137" customWidth="1"/>
    <col min="8457" max="8704" width="13.796875" style="137"/>
    <col min="8705" max="8705" width="4.3984375" style="137" customWidth="1"/>
    <col min="8706" max="8706" width="60.19921875" style="137" customWidth="1"/>
    <col min="8707" max="8707" width="22.19921875" style="137" customWidth="1"/>
    <col min="8708" max="8708" width="14.3984375" style="137" customWidth="1"/>
    <col min="8709" max="8709" width="17.796875" style="137" customWidth="1"/>
    <col min="8710" max="8710" width="22.796875" style="137" bestFit="1" customWidth="1"/>
    <col min="8711" max="8711" width="24.796875" style="137" customWidth="1"/>
    <col min="8712" max="8712" width="4.3984375" style="137" customWidth="1"/>
    <col min="8713" max="8960" width="13.796875" style="137"/>
    <col min="8961" max="8961" width="4.3984375" style="137" customWidth="1"/>
    <col min="8962" max="8962" width="60.19921875" style="137" customWidth="1"/>
    <col min="8963" max="8963" width="22.19921875" style="137" customWidth="1"/>
    <col min="8964" max="8964" width="14.3984375" style="137" customWidth="1"/>
    <col min="8965" max="8965" width="17.796875" style="137" customWidth="1"/>
    <col min="8966" max="8966" width="22.796875" style="137" bestFit="1" customWidth="1"/>
    <col min="8967" max="8967" width="24.796875" style="137" customWidth="1"/>
    <col min="8968" max="8968" width="4.3984375" style="137" customWidth="1"/>
    <col min="8969" max="9216" width="13.796875" style="137"/>
    <col min="9217" max="9217" width="4.3984375" style="137" customWidth="1"/>
    <col min="9218" max="9218" width="60.19921875" style="137" customWidth="1"/>
    <col min="9219" max="9219" width="22.19921875" style="137" customWidth="1"/>
    <col min="9220" max="9220" width="14.3984375" style="137" customWidth="1"/>
    <col min="9221" max="9221" width="17.796875" style="137" customWidth="1"/>
    <col min="9222" max="9222" width="22.796875" style="137" bestFit="1" customWidth="1"/>
    <col min="9223" max="9223" width="24.796875" style="137" customWidth="1"/>
    <col min="9224" max="9224" width="4.3984375" style="137" customWidth="1"/>
    <col min="9225" max="9472" width="13.796875" style="137"/>
    <col min="9473" max="9473" width="4.3984375" style="137" customWidth="1"/>
    <col min="9474" max="9474" width="60.19921875" style="137" customWidth="1"/>
    <col min="9475" max="9475" width="22.19921875" style="137" customWidth="1"/>
    <col min="9476" max="9476" width="14.3984375" style="137" customWidth="1"/>
    <col min="9477" max="9477" width="17.796875" style="137" customWidth="1"/>
    <col min="9478" max="9478" width="22.796875" style="137" bestFit="1" customWidth="1"/>
    <col min="9479" max="9479" width="24.796875" style="137" customWidth="1"/>
    <col min="9480" max="9480" width="4.3984375" style="137" customWidth="1"/>
    <col min="9481" max="9728" width="13.796875" style="137"/>
    <col min="9729" max="9729" width="4.3984375" style="137" customWidth="1"/>
    <col min="9730" max="9730" width="60.19921875" style="137" customWidth="1"/>
    <col min="9731" max="9731" width="22.19921875" style="137" customWidth="1"/>
    <col min="9732" max="9732" width="14.3984375" style="137" customWidth="1"/>
    <col min="9733" max="9733" width="17.796875" style="137" customWidth="1"/>
    <col min="9734" max="9734" width="22.796875" style="137" bestFit="1" customWidth="1"/>
    <col min="9735" max="9735" width="24.796875" style="137" customWidth="1"/>
    <col min="9736" max="9736" width="4.3984375" style="137" customWidth="1"/>
    <col min="9737" max="9984" width="13.796875" style="137"/>
    <col min="9985" max="9985" width="4.3984375" style="137" customWidth="1"/>
    <col min="9986" max="9986" width="60.19921875" style="137" customWidth="1"/>
    <col min="9987" max="9987" width="22.19921875" style="137" customWidth="1"/>
    <col min="9988" max="9988" width="14.3984375" style="137" customWidth="1"/>
    <col min="9989" max="9989" width="17.796875" style="137" customWidth="1"/>
    <col min="9990" max="9990" width="22.796875" style="137" bestFit="1" customWidth="1"/>
    <col min="9991" max="9991" width="24.796875" style="137" customWidth="1"/>
    <col min="9992" max="9992" width="4.3984375" style="137" customWidth="1"/>
    <col min="9993" max="10240" width="13.796875" style="137"/>
    <col min="10241" max="10241" width="4.3984375" style="137" customWidth="1"/>
    <col min="10242" max="10242" width="60.19921875" style="137" customWidth="1"/>
    <col min="10243" max="10243" width="22.19921875" style="137" customWidth="1"/>
    <col min="10244" max="10244" width="14.3984375" style="137" customWidth="1"/>
    <col min="10245" max="10245" width="17.796875" style="137" customWidth="1"/>
    <col min="10246" max="10246" width="22.796875" style="137" bestFit="1" customWidth="1"/>
    <col min="10247" max="10247" width="24.796875" style="137" customWidth="1"/>
    <col min="10248" max="10248" width="4.3984375" style="137" customWidth="1"/>
    <col min="10249" max="10496" width="13.796875" style="137"/>
    <col min="10497" max="10497" width="4.3984375" style="137" customWidth="1"/>
    <col min="10498" max="10498" width="60.19921875" style="137" customWidth="1"/>
    <col min="10499" max="10499" width="22.19921875" style="137" customWidth="1"/>
    <col min="10500" max="10500" width="14.3984375" style="137" customWidth="1"/>
    <col min="10501" max="10501" width="17.796875" style="137" customWidth="1"/>
    <col min="10502" max="10502" width="22.796875" style="137" bestFit="1" customWidth="1"/>
    <col min="10503" max="10503" width="24.796875" style="137" customWidth="1"/>
    <col min="10504" max="10504" width="4.3984375" style="137" customWidth="1"/>
    <col min="10505" max="10752" width="13.796875" style="137"/>
    <col min="10753" max="10753" width="4.3984375" style="137" customWidth="1"/>
    <col min="10754" max="10754" width="60.19921875" style="137" customWidth="1"/>
    <col min="10755" max="10755" width="22.19921875" style="137" customWidth="1"/>
    <col min="10756" max="10756" width="14.3984375" style="137" customWidth="1"/>
    <col min="10757" max="10757" width="17.796875" style="137" customWidth="1"/>
    <col min="10758" max="10758" width="22.796875" style="137" bestFit="1" customWidth="1"/>
    <col min="10759" max="10759" width="24.796875" style="137" customWidth="1"/>
    <col min="10760" max="10760" width="4.3984375" style="137" customWidth="1"/>
    <col min="10761" max="11008" width="13.796875" style="137"/>
    <col min="11009" max="11009" width="4.3984375" style="137" customWidth="1"/>
    <col min="11010" max="11010" width="60.19921875" style="137" customWidth="1"/>
    <col min="11011" max="11011" width="22.19921875" style="137" customWidth="1"/>
    <col min="11012" max="11012" width="14.3984375" style="137" customWidth="1"/>
    <col min="11013" max="11013" width="17.796875" style="137" customWidth="1"/>
    <col min="11014" max="11014" width="22.796875" style="137" bestFit="1" customWidth="1"/>
    <col min="11015" max="11015" width="24.796875" style="137" customWidth="1"/>
    <col min="11016" max="11016" width="4.3984375" style="137" customWidth="1"/>
    <col min="11017" max="11264" width="13.796875" style="137"/>
    <col min="11265" max="11265" width="4.3984375" style="137" customWidth="1"/>
    <col min="11266" max="11266" width="60.19921875" style="137" customWidth="1"/>
    <col min="11267" max="11267" width="22.19921875" style="137" customWidth="1"/>
    <col min="11268" max="11268" width="14.3984375" style="137" customWidth="1"/>
    <col min="11269" max="11269" width="17.796875" style="137" customWidth="1"/>
    <col min="11270" max="11270" width="22.796875" style="137" bestFit="1" customWidth="1"/>
    <col min="11271" max="11271" width="24.796875" style="137" customWidth="1"/>
    <col min="11272" max="11272" width="4.3984375" style="137" customWidth="1"/>
    <col min="11273" max="11520" width="13.796875" style="137"/>
    <col min="11521" max="11521" width="4.3984375" style="137" customWidth="1"/>
    <col min="11522" max="11522" width="60.19921875" style="137" customWidth="1"/>
    <col min="11523" max="11523" width="22.19921875" style="137" customWidth="1"/>
    <col min="11524" max="11524" width="14.3984375" style="137" customWidth="1"/>
    <col min="11525" max="11525" width="17.796875" style="137" customWidth="1"/>
    <col min="11526" max="11526" width="22.796875" style="137" bestFit="1" customWidth="1"/>
    <col min="11527" max="11527" width="24.796875" style="137" customWidth="1"/>
    <col min="11528" max="11528" width="4.3984375" style="137" customWidth="1"/>
    <col min="11529" max="11776" width="13.796875" style="137"/>
    <col min="11777" max="11777" width="4.3984375" style="137" customWidth="1"/>
    <col min="11778" max="11778" width="60.19921875" style="137" customWidth="1"/>
    <col min="11779" max="11779" width="22.19921875" style="137" customWidth="1"/>
    <col min="11780" max="11780" width="14.3984375" style="137" customWidth="1"/>
    <col min="11781" max="11781" width="17.796875" style="137" customWidth="1"/>
    <col min="11782" max="11782" width="22.796875" style="137" bestFit="1" customWidth="1"/>
    <col min="11783" max="11783" width="24.796875" style="137" customWidth="1"/>
    <col min="11784" max="11784" width="4.3984375" style="137" customWidth="1"/>
    <col min="11785" max="12032" width="13.796875" style="137"/>
    <col min="12033" max="12033" width="4.3984375" style="137" customWidth="1"/>
    <col min="12034" max="12034" width="60.19921875" style="137" customWidth="1"/>
    <col min="12035" max="12035" width="22.19921875" style="137" customWidth="1"/>
    <col min="12036" max="12036" width="14.3984375" style="137" customWidth="1"/>
    <col min="12037" max="12037" width="17.796875" style="137" customWidth="1"/>
    <col min="12038" max="12038" width="22.796875" style="137" bestFit="1" customWidth="1"/>
    <col min="12039" max="12039" width="24.796875" style="137" customWidth="1"/>
    <col min="12040" max="12040" width="4.3984375" style="137" customWidth="1"/>
    <col min="12041" max="12288" width="13.796875" style="137"/>
    <col min="12289" max="12289" width="4.3984375" style="137" customWidth="1"/>
    <col min="12290" max="12290" width="60.19921875" style="137" customWidth="1"/>
    <col min="12291" max="12291" width="22.19921875" style="137" customWidth="1"/>
    <col min="12292" max="12292" width="14.3984375" style="137" customWidth="1"/>
    <col min="12293" max="12293" width="17.796875" style="137" customWidth="1"/>
    <col min="12294" max="12294" width="22.796875" style="137" bestFit="1" customWidth="1"/>
    <col min="12295" max="12295" width="24.796875" style="137" customWidth="1"/>
    <col min="12296" max="12296" width="4.3984375" style="137" customWidth="1"/>
    <col min="12297" max="12544" width="13.796875" style="137"/>
    <col min="12545" max="12545" width="4.3984375" style="137" customWidth="1"/>
    <col min="12546" max="12546" width="60.19921875" style="137" customWidth="1"/>
    <col min="12547" max="12547" width="22.19921875" style="137" customWidth="1"/>
    <col min="12548" max="12548" width="14.3984375" style="137" customWidth="1"/>
    <col min="12549" max="12549" width="17.796875" style="137" customWidth="1"/>
    <col min="12550" max="12550" width="22.796875" style="137" bestFit="1" customWidth="1"/>
    <col min="12551" max="12551" width="24.796875" style="137" customWidth="1"/>
    <col min="12552" max="12552" width="4.3984375" style="137" customWidth="1"/>
    <col min="12553" max="12800" width="13.796875" style="137"/>
    <col min="12801" max="12801" width="4.3984375" style="137" customWidth="1"/>
    <col min="12802" max="12802" width="60.19921875" style="137" customWidth="1"/>
    <col min="12803" max="12803" width="22.19921875" style="137" customWidth="1"/>
    <col min="12804" max="12804" width="14.3984375" style="137" customWidth="1"/>
    <col min="12805" max="12805" width="17.796875" style="137" customWidth="1"/>
    <col min="12806" max="12806" width="22.796875" style="137" bestFit="1" customWidth="1"/>
    <col min="12807" max="12807" width="24.796875" style="137" customWidth="1"/>
    <col min="12808" max="12808" width="4.3984375" style="137" customWidth="1"/>
    <col min="12809" max="13056" width="13.796875" style="137"/>
    <col min="13057" max="13057" width="4.3984375" style="137" customWidth="1"/>
    <col min="13058" max="13058" width="60.19921875" style="137" customWidth="1"/>
    <col min="13059" max="13059" width="22.19921875" style="137" customWidth="1"/>
    <col min="13060" max="13060" width="14.3984375" style="137" customWidth="1"/>
    <col min="13061" max="13061" width="17.796875" style="137" customWidth="1"/>
    <col min="13062" max="13062" width="22.796875" style="137" bestFit="1" customWidth="1"/>
    <col min="13063" max="13063" width="24.796875" style="137" customWidth="1"/>
    <col min="13064" max="13064" width="4.3984375" style="137" customWidth="1"/>
    <col min="13065" max="13312" width="13.796875" style="137"/>
    <col min="13313" max="13313" width="4.3984375" style="137" customWidth="1"/>
    <col min="13314" max="13314" width="60.19921875" style="137" customWidth="1"/>
    <col min="13315" max="13315" width="22.19921875" style="137" customWidth="1"/>
    <col min="13316" max="13316" width="14.3984375" style="137" customWidth="1"/>
    <col min="13317" max="13317" width="17.796875" style="137" customWidth="1"/>
    <col min="13318" max="13318" width="22.796875" style="137" bestFit="1" customWidth="1"/>
    <col min="13319" max="13319" width="24.796875" style="137" customWidth="1"/>
    <col min="13320" max="13320" width="4.3984375" style="137" customWidth="1"/>
    <col min="13321" max="13568" width="13.796875" style="137"/>
    <col min="13569" max="13569" width="4.3984375" style="137" customWidth="1"/>
    <col min="13570" max="13570" width="60.19921875" style="137" customWidth="1"/>
    <col min="13571" max="13571" width="22.19921875" style="137" customWidth="1"/>
    <col min="13572" max="13572" width="14.3984375" style="137" customWidth="1"/>
    <col min="13573" max="13573" width="17.796875" style="137" customWidth="1"/>
    <col min="13574" max="13574" width="22.796875" style="137" bestFit="1" customWidth="1"/>
    <col min="13575" max="13575" width="24.796875" style="137" customWidth="1"/>
    <col min="13576" max="13576" width="4.3984375" style="137" customWidth="1"/>
    <col min="13577" max="13824" width="13.796875" style="137"/>
    <col min="13825" max="13825" width="4.3984375" style="137" customWidth="1"/>
    <col min="13826" max="13826" width="60.19921875" style="137" customWidth="1"/>
    <col min="13827" max="13827" width="22.19921875" style="137" customWidth="1"/>
    <col min="13828" max="13828" width="14.3984375" style="137" customWidth="1"/>
    <col min="13829" max="13829" width="17.796875" style="137" customWidth="1"/>
    <col min="13830" max="13830" width="22.796875" style="137" bestFit="1" customWidth="1"/>
    <col min="13831" max="13831" width="24.796875" style="137" customWidth="1"/>
    <col min="13832" max="13832" width="4.3984375" style="137" customWidth="1"/>
    <col min="13833" max="14080" width="13.796875" style="137"/>
    <col min="14081" max="14081" width="4.3984375" style="137" customWidth="1"/>
    <col min="14082" max="14082" width="60.19921875" style="137" customWidth="1"/>
    <col min="14083" max="14083" width="22.19921875" style="137" customWidth="1"/>
    <col min="14084" max="14084" width="14.3984375" style="137" customWidth="1"/>
    <col min="14085" max="14085" width="17.796875" style="137" customWidth="1"/>
    <col min="14086" max="14086" width="22.796875" style="137" bestFit="1" customWidth="1"/>
    <col min="14087" max="14087" width="24.796875" style="137" customWidth="1"/>
    <col min="14088" max="14088" width="4.3984375" style="137" customWidth="1"/>
    <col min="14089" max="14336" width="13.796875" style="137"/>
    <col min="14337" max="14337" width="4.3984375" style="137" customWidth="1"/>
    <col min="14338" max="14338" width="60.19921875" style="137" customWidth="1"/>
    <col min="14339" max="14339" width="22.19921875" style="137" customWidth="1"/>
    <col min="14340" max="14340" width="14.3984375" style="137" customWidth="1"/>
    <col min="14341" max="14341" width="17.796875" style="137" customWidth="1"/>
    <col min="14342" max="14342" width="22.796875" style="137" bestFit="1" customWidth="1"/>
    <col min="14343" max="14343" width="24.796875" style="137" customWidth="1"/>
    <col min="14344" max="14344" width="4.3984375" style="137" customWidth="1"/>
    <col min="14345" max="14592" width="13.796875" style="137"/>
    <col min="14593" max="14593" width="4.3984375" style="137" customWidth="1"/>
    <col min="14594" max="14594" width="60.19921875" style="137" customWidth="1"/>
    <col min="14595" max="14595" width="22.19921875" style="137" customWidth="1"/>
    <col min="14596" max="14596" width="14.3984375" style="137" customWidth="1"/>
    <col min="14597" max="14597" width="17.796875" style="137" customWidth="1"/>
    <col min="14598" max="14598" width="22.796875" style="137" bestFit="1" customWidth="1"/>
    <col min="14599" max="14599" width="24.796875" style="137" customWidth="1"/>
    <col min="14600" max="14600" width="4.3984375" style="137" customWidth="1"/>
    <col min="14601" max="14848" width="13.796875" style="137"/>
    <col min="14849" max="14849" width="4.3984375" style="137" customWidth="1"/>
    <col min="14850" max="14850" width="60.19921875" style="137" customWidth="1"/>
    <col min="14851" max="14851" width="22.19921875" style="137" customWidth="1"/>
    <col min="14852" max="14852" width="14.3984375" style="137" customWidth="1"/>
    <col min="14853" max="14853" width="17.796875" style="137" customWidth="1"/>
    <col min="14854" max="14854" width="22.796875" style="137" bestFit="1" customWidth="1"/>
    <col min="14855" max="14855" width="24.796875" style="137" customWidth="1"/>
    <col min="14856" max="14856" width="4.3984375" style="137" customWidth="1"/>
    <col min="14857" max="15104" width="13.796875" style="137"/>
    <col min="15105" max="15105" width="4.3984375" style="137" customWidth="1"/>
    <col min="15106" max="15106" width="60.19921875" style="137" customWidth="1"/>
    <col min="15107" max="15107" width="22.19921875" style="137" customWidth="1"/>
    <col min="15108" max="15108" width="14.3984375" style="137" customWidth="1"/>
    <col min="15109" max="15109" width="17.796875" style="137" customWidth="1"/>
    <col min="15110" max="15110" width="22.796875" style="137" bestFit="1" customWidth="1"/>
    <col min="15111" max="15111" width="24.796875" style="137" customWidth="1"/>
    <col min="15112" max="15112" width="4.3984375" style="137" customWidth="1"/>
    <col min="15113" max="15360" width="13.796875" style="137"/>
    <col min="15361" max="15361" width="4.3984375" style="137" customWidth="1"/>
    <col min="15362" max="15362" width="60.19921875" style="137" customWidth="1"/>
    <col min="15363" max="15363" width="22.19921875" style="137" customWidth="1"/>
    <col min="15364" max="15364" width="14.3984375" style="137" customWidth="1"/>
    <col min="15365" max="15365" width="17.796875" style="137" customWidth="1"/>
    <col min="15366" max="15366" width="22.796875" style="137" bestFit="1" customWidth="1"/>
    <col min="15367" max="15367" width="24.796875" style="137" customWidth="1"/>
    <col min="15368" max="15368" width="4.3984375" style="137" customWidth="1"/>
    <col min="15369" max="15616" width="13.796875" style="137"/>
    <col min="15617" max="15617" width="4.3984375" style="137" customWidth="1"/>
    <col min="15618" max="15618" width="60.19921875" style="137" customWidth="1"/>
    <col min="15619" max="15619" width="22.19921875" style="137" customWidth="1"/>
    <col min="15620" max="15620" width="14.3984375" style="137" customWidth="1"/>
    <col min="15621" max="15621" width="17.796875" style="137" customWidth="1"/>
    <col min="15622" max="15622" width="22.796875" style="137" bestFit="1" customWidth="1"/>
    <col min="15623" max="15623" width="24.796875" style="137" customWidth="1"/>
    <col min="15624" max="15624" width="4.3984375" style="137" customWidth="1"/>
    <col min="15625" max="15872" width="13.796875" style="137"/>
    <col min="15873" max="15873" width="4.3984375" style="137" customWidth="1"/>
    <col min="15874" max="15874" width="60.19921875" style="137" customWidth="1"/>
    <col min="15875" max="15875" width="22.19921875" style="137" customWidth="1"/>
    <col min="15876" max="15876" width="14.3984375" style="137" customWidth="1"/>
    <col min="15877" max="15877" width="17.796875" style="137" customWidth="1"/>
    <col min="15878" max="15878" width="22.796875" style="137" bestFit="1" customWidth="1"/>
    <col min="15879" max="15879" width="24.796875" style="137" customWidth="1"/>
    <col min="15880" max="15880" width="4.3984375" style="137" customWidth="1"/>
    <col min="15881" max="16128" width="13.796875" style="137"/>
    <col min="16129" max="16129" width="4.3984375" style="137" customWidth="1"/>
    <col min="16130" max="16130" width="60.19921875" style="137" customWidth="1"/>
    <col min="16131" max="16131" width="22.19921875" style="137" customWidth="1"/>
    <col min="16132" max="16132" width="14.3984375" style="137" customWidth="1"/>
    <col min="16133" max="16133" width="17.796875" style="137" customWidth="1"/>
    <col min="16134" max="16134" width="22.796875" style="137" bestFit="1" customWidth="1"/>
    <col min="16135" max="16135" width="24.796875" style="137" customWidth="1"/>
    <col min="16136" max="16136" width="4.3984375" style="137" customWidth="1"/>
    <col min="16137" max="16384" width="13.796875" style="137"/>
  </cols>
  <sheetData>
    <row r="1" spans="3:14">
      <c r="I1" s="138"/>
    </row>
    <row r="2" spans="3:14" ht="18">
      <c r="C2" s="449" t="s">
        <v>93</v>
      </c>
      <c r="D2" s="449"/>
      <c r="E2" s="449"/>
      <c r="F2" s="449"/>
      <c r="G2" s="449"/>
      <c r="H2" s="154"/>
      <c r="I2" s="154"/>
    </row>
    <row r="3" spans="3:14" ht="18">
      <c r="C3" s="449" t="s">
        <v>94</v>
      </c>
      <c r="D3" s="449"/>
      <c r="E3" s="449"/>
      <c r="F3" s="449"/>
      <c r="G3" s="449"/>
      <c r="H3" s="154"/>
      <c r="I3" s="154"/>
    </row>
    <row r="4" spans="3:14">
      <c r="G4" s="94"/>
    </row>
    <row r="5" spans="3:14" ht="14" customHeight="1">
      <c r="C5" s="3" t="str">
        <f>+Datos!$B$13&amp;+Datos!$C$13</f>
        <v xml:space="preserve">Licitación Pública Nº </v>
      </c>
      <c r="D5" s="1"/>
      <c r="I5" s="151"/>
      <c r="J5" s="3" t="str">
        <f>+Datos!$B$13&amp;+Datos!$C$13</f>
        <v xml:space="preserve">Licitación Pública Nº </v>
      </c>
      <c r="K5" s="1"/>
    </row>
    <row r="6" spans="3:14" ht="14" customHeight="1">
      <c r="C6" s="3" t="str">
        <f>+Datos!$B$14&amp;+Datos!$C$14</f>
        <v xml:space="preserve">Nombre de la Empresa: </v>
      </c>
      <c r="D6" s="1"/>
      <c r="E6"/>
      <c r="F6"/>
      <c r="I6" s="151"/>
      <c r="J6" s="3" t="str">
        <f>+Datos!$B$14&amp;+Datos!$C$14</f>
        <v xml:space="preserve">Nombre de la Empresa: </v>
      </c>
      <c r="K6" s="1"/>
    </row>
    <row r="7" spans="3:14" ht="14" customHeight="1">
      <c r="C7" s="3" t="str">
        <f>+Datos!$B$15&amp;+Datos!$C$15</f>
        <v>Nombre y Firma del Representante Legal:</v>
      </c>
      <c r="D7" s="1"/>
      <c r="E7"/>
      <c r="F7"/>
      <c r="I7" s="151"/>
      <c r="J7" s="3" t="str">
        <f>+Datos!$B$15&amp;+Datos!$C$15</f>
        <v>Nombre y Firma del Representante Legal:</v>
      </c>
      <c r="K7" s="1"/>
    </row>
    <row r="8" spans="3:14" ht="14" customHeight="1">
      <c r="C8" s="1"/>
      <c r="D8" s="1"/>
      <c r="E8"/>
      <c r="F8"/>
      <c r="I8" s="151"/>
      <c r="J8" s="1"/>
      <c r="K8" s="1"/>
    </row>
    <row r="9" spans="3:14" ht="14" customHeight="1">
      <c r="C9" s="233" t="str">
        <f>+'Formato 1'!$C$24</f>
        <v xml:space="preserve">Pesos mexicanos a precios de: </v>
      </c>
      <c r="D9" s="512">
        <f>+'Formato 1'!$D$24</f>
        <v>0</v>
      </c>
      <c r="E9"/>
      <c r="F9"/>
      <c r="I9" s="156"/>
      <c r="J9" s="233" t="str">
        <f>+'Formato 1'!$C$24</f>
        <v xml:space="preserve">Pesos mexicanos a precios de: </v>
      </c>
      <c r="K9" s="512">
        <f>+'Formato 1'!$D$24</f>
        <v>0</v>
      </c>
    </row>
    <row r="10" spans="3:14">
      <c r="C10"/>
      <c r="D10"/>
      <c r="E10"/>
      <c r="F10"/>
      <c r="G10" s="94"/>
    </row>
    <row r="11" spans="3:14" s="140" customFormat="1" ht="18">
      <c r="C11" s="435" t="s">
        <v>175</v>
      </c>
      <c r="D11" s="435"/>
      <c r="E11" s="435"/>
      <c r="F11" s="435"/>
      <c r="G11" s="435"/>
      <c r="H11" s="158"/>
      <c r="I11" s="158"/>
      <c r="J11" s="435" t="s">
        <v>175</v>
      </c>
      <c r="K11" s="435"/>
      <c r="L11" s="435"/>
      <c r="M11" s="435"/>
      <c r="N11" s="435"/>
    </row>
    <row r="12" spans="3:14" s="140" customFormat="1" ht="38" customHeight="1">
      <c r="C12" s="447" t="s">
        <v>206</v>
      </c>
      <c r="D12" s="447"/>
      <c r="E12" s="447"/>
      <c r="F12" s="447"/>
      <c r="G12" s="447"/>
      <c r="H12" s="159"/>
      <c r="I12" s="159"/>
      <c r="J12" s="447" t="s">
        <v>251</v>
      </c>
      <c r="K12" s="447"/>
      <c r="L12" s="447"/>
      <c r="M12" s="447"/>
      <c r="N12" s="447"/>
    </row>
    <row r="13" spans="3:14" ht="14" thickBot="1">
      <c r="G13" s="94"/>
      <c r="N13" s="94"/>
    </row>
    <row r="14" spans="3:14" s="80" customFormat="1" ht="28">
      <c r="C14" s="206" t="s">
        <v>33</v>
      </c>
      <c r="D14" s="110" t="s">
        <v>96</v>
      </c>
      <c r="E14" s="110" t="s">
        <v>97</v>
      </c>
      <c r="F14" s="110" t="s">
        <v>144</v>
      </c>
      <c r="G14" s="111" t="s">
        <v>145</v>
      </c>
      <c r="J14" s="206" t="s">
        <v>33</v>
      </c>
      <c r="K14" s="110" t="s">
        <v>96</v>
      </c>
      <c r="L14" s="110" t="s">
        <v>97</v>
      </c>
      <c r="M14" s="110" t="s">
        <v>144</v>
      </c>
      <c r="N14" s="111" t="s">
        <v>145</v>
      </c>
    </row>
    <row r="15" spans="3:14" ht="14" thickBot="1">
      <c r="C15" s="162"/>
      <c r="D15" s="163"/>
      <c r="E15" s="163"/>
      <c r="F15" s="163"/>
      <c r="G15" s="197"/>
      <c r="J15" s="162"/>
      <c r="K15" s="163"/>
      <c r="L15" s="163"/>
      <c r="M15" s="163"/>
      <c r="N15" s="197"/>
    </row>
    <row r="16" spans="3:14" s="198" customFormat="1">
      <c r="C16" s="207"/>
      <c r="D16" s="208"/>
      <c r="E16" s="208"/>
      <c r="F16" s="407"/>
      <c r="G16" s="209">
        <f t="shared" ref="G16:G74" si="0">F16*E16</f>
        <v>0</v>
      </c>
      <c r="J16" s="207"/>
      <c r="K16" s="208"/>
      <c r="L16" s="208"/>
      <c r="M16" s="407"/>
      <c r="N16" s="209">
        <f t="shared" ref="N16:N74" si="1">M16*L16</f>
        <v>0</v>
      </c>
    </row>
    <row r="17" spans="3:14" s="198" customFormat="1">
      <c r="C17" s="210"/>
      <c r="D17" s="204"/>
      <c r="E17" s="204"/>
      <c r="F17" s="211"/>
      <c r="G17" s="212">
        <f t="shared" si="0"/>
        <v>0</v>
      </c>
      <c r="J17" s="210"/>
      <c r="K17" s="204"/>
      <c r="L17" s="204"/>
      <c r="M17" s="211"/>
      <c r="N17" s="212">
        <f t="shared" si="1"/>
        <v>0</v>
      </c>
    </row>
    <row r="18" spans="3:14" s="198" customFormat="1">
      <c r="C18" s="210"/>
      <c r="D18" s="204"/>
      <c r="E18" s="204"/>
      <c r="F18" s="211"/>
      <c r="G18" s="212">
        <f t="shared" si="0"/>
        <v>0</v>
      </c>
      <c r="J18" s="210"/>
      <c r="K18" s="204"/>
      <c r="L18" s="204"/>
      <c r="M18" s="211"/>
      <c r="N18" s="212">
        <f t="shared" si="1"/>
        <v>0</v>
      </c>
    </row>
    <row r="19" spans="3:14" s="198" customFormat="1">
      <c r="C19" s="210"/>
      <c r="D19" s="204"/>
      <c r="E19" s="204"/>
      <c r="F19" s="211"/>
      <c r="G19" s="212">
        <f t="shared" si="0"/>
        <v>0</v>
      </c>
      <c r="J19" s="210"/>
      <c r="K19" s="204"/>
      <c r="L19" s="204"/>
      <c r="M19" s="211"/>
      <c r="N19" s="212">
        <f t="shared" si="1"/>
        <v>0</v>
      </c>
    </row>
    <row r="20" spans="3:14" s="198" customFormat="1">
      <c r="C20" s="210"/>
      <c r="D20" s="204"/>
      <c r="E20" s="204"/>
      <c r="F20" s="211"/>
      <c r="G20" s="212">
        <f t="shared" si="0"/>
        <v>0</v>
      </c>
      <c r="J20" s="210"/>
      <c r="K20" s="204"/>
      <c r="L20" s="204"/>
      <c r="M20" s="211"/>
      <c r="N20" s="212">
        <f t="shared" si="1"/>
        <v>0</v>
      </c>
    </row>
    <row r="21" spans="3:14" s="198" customFormat="1">
      <c r="C21" s="210"/>
      <c r="D21" s="204"/>
      <c r="E21" s="204"/>
      <c r="F21" s="211"/>
      <c r="G21" s="212">
        <f t="shared" si="0"/>
        <v>0</v>
      </c>
      <c r="J21" s="210"/>
      <c r="K21" s="204"/>
      <c r="L21" s="204"/>
      <c r="M21" s="211"/>
      <c r="N21" s="212">
        <f t="shared" si="1"/>
        <v>0</v>
      </c>
    </row>
    <row r="22" spans="3:14" s="198" customFormat="1">
      <c r="C22" s="210"/>
      <c r="D22" s="204"/>
      <c r="E22" s="204"/>
      <c r="F22" s="211"/>
      <c r="G22" s="212">
        <f t="shared" si="0"/>
        <v>0</v>
      </c>
      <c r="J22" s="210"/>
      <c r="K22" s="204"/>
      <c r="L22" s="204"/>
      <c r="M22" s="211"/>
      <c r="N22" s="212">
        <f t="shared" si="1"/>
        <v>0</v>
      </c>
    </row>
    <row r="23" spans="3:14" s="198" customFormat="1">
      <c r="C23" s="210"/>
      <c r="D23" s="204"/>
      <c r="E23" s="204"/>
      <c r="F23" s="211"/>
      <c r="G23" s="212">
        <f t="shared" si="0"/>
        <v>0</v>
      </c>
      <c r="J23" s="210"/>
      <c r="K23" s="204"/>
      <c r="L23" s="204"/>
      <c r="M23" s="211"/>
      <c r="N23" s="212">
        <f t="shared" si="1"/>
        <v>0</v>
      </c>
    </row>
    <row r="24" spans="3:14" s="198" customFormat="1">
      <c r="C24" s="210"/>
      <c r="D24" s="204"/>
      <c r="E24" s="204"/>
      <c r="F24" s="211"/>
      <c r="G24" s="212">
        <f t="shared" si="0"/>
        <v>0</v>
      </c>
      <c r="J24" s="210"/>
      <c r="K24" s="204"/>
      <c r="L24" s="204"/>
      <c r="M24" s="211"/>
      <c r="N24" s="212">
        <f t="shared" si="1"/>
        <v>0</v>
      </c>
    </row>
    <row r="25" spans="3:14" s="198" customFormat="1">
      <c r="C25" s="210"/>
      <c r="D25" s="204"/>
      <c r="E25" s="204"/>
      <c r="F25" s="211"/>
      <c r="G25" s="212">
        <f t="shared" si="0"/>
        <v>0</v>
      </c>
      <c r="J25" s="210"/>
      <c r="K25" s="204"/>
      <c r="L25" s="204"/>
      <c r="M25" s="211"/>
      <c r="N25" s="212">
        <f t="shared" si="1"/>
        <v>0</v>
      </c>
    </row>
    <row r="26" spans="3:14" s="198" customFormat="1">
      <c r="C26" s="210"/>
      <c r="D26" s="204"/>
      <c r="E26" s="204"/>
      <c r="F26" s="211"/>
      <c r="G26" s="212">
        <f t="shared" si="0"/>
        <v>0</v>
      </c>
      <c r="J26" s="210"/>
      <c r="K26" s="204"/>
      <c r="L26" s="204"/>
      <c r="M26" s="211"/>
      <c r="N26" s="212">
        <f t="shared" si="1"/>
        <v>0</v>
      </c>
    </row>
    <row r="27" spans="3:14" s="198" customFormat="1">
      <c r="C27" s="210"/>
      <c r="D27" s="204"/>
      <c r="E27" s="204"/>
      <c r="F27" s="211"/>
      <c r="G27" s="212">
        <f t="shared" si="0"/>
        <v>0</v>
      </c>
      <c r="J27" s="210"/>
      <c r="K27" s="204"/>
      <c r="L27" s="204"/>
      <c r="M27" s="211"/>
      <c r="N27" s="212">
        <f t="shared" si="1"/>
        <v>0</v>
      </c>
    </row>
    <row r="28" spans="3:14" s="198" customFormat="1">
      <c r="C28" s="210"/>
      <c r="D28" s="204"/>
      <c r="E28" s="204"/>
      <c r="F28" s="211"/>
      <c r="G28" s="212">
        <f t="shared" si="0"/>
        <v>0</v>
      </c>
      <c r="J28" s="210"/>
      <c r="K28" s="204"/>
      <c r="L28" s="204"/>
      <c r="M28" s="211"/>
      <c r="N28" s="212">
        <f t="shared" si="1"/>
        <v>0</v>
      </c>
    </row>
    <row r="29" spans="3:14" s="198" customFormat="1">
      <c r="C29" s="210"/>
      <c r="D29" s="204"/>
      <c r="E29" s="204"/>
      <c r="F29" s="211"/>
      <c r="G29" s="212">
        <f t="shared" si="0"/>
        <v>0</v>
      </c>
      <c r="J29" s="210"/>
      <c r="K29" s="204"/>
      <c r="L29" s="204"/>
      <c r="M29" s="211"/>
      <c r="N29" s="212">
        <f t="shared" si="1"/>
        <v>0</v>
      </c>
    </row>
    <row r="30" spans="3:14" s="198" customFormat="1">
      <c r="C30" s="210"/>
      <c r="D30" s="204"/>
      <c r="E30" s="204"/>
      <c r="F30" s="211"/>
      <c r="G30" s="212">
        <f t="shared" si="0"/>
        <v>0</v>
      </c>
      <c r="J30" s="210"/>
      <c r="K30" s="204"/>
      <c r="L30" s="204"/>
      <c r="M30" s="211"/>
      <c r="N30" s="212">
        <f t="shared" si="1"/>
        <v>0</v>
      </c>
    </row>
    <row r="31" spans="3:14" s="198" customFormat="1">
      <c r="C31" s="210"/>
      <c r="D31" s="204"/>
      <c r="E31" s="204"/>
      <c r="F31" s="211"/>
      <c r="G31" s="212">
        <f t="shared" si="0"/>
        <v>0</v>
      </c>
      <c r="J31" s="210"/>
      <c r="K31" s="204"/>
      <c r="L31" s="204"/>
      <c r="M31" s="211"/>
      <c r="N31" s="212">
        <f t="shared" si="1"/>
        <v>0</v>
      </c>
    </row>
    <row r="32" spans="3:14" s="198" customFormat="1">
      <c r="C32" s="210"/>
      <c r="D32" s="204"/>
      <c r="E32" s="204"/>
      <c r="F32" s="211"/>
      <c r="G32" s="212">
        <f t="shared" si="0"/>
        <v>0</v>
      </c>
      <c r="J32" s="210"/>
      <c r="K32" s="204"/>
      <c r="L32" s="204"/>
      <c r="M32" s="211"/>
      <c r="N32" s="212">
        <f t="shared" si="1"/>
        <v>0</v>
      </c>
    </row>
    <row r="33" spans="3:14" s="198" customFormat="1">
      <c r="C33" s="210"/>
      <c r="D33" s="204"/>
      <c r="E33" s="204"/>
      <c r="F33" s="211"/>
      <c r="G33" s="212">
        <f t="shared" si="0"/>
        <v>0</v>
      </c>
      <c r="J33" s="210"/>
      <c r="K33" s="204"/>
      <c r="L33" s="204"/>
      <c r="M33" s="211"/>
      <c r="N33" s="212">
        <f t="shared" si="1"/>
        <v>0</v>
      </c>
    </row>
    <row r="34" spans="3:14" s="198" customFormat="1">
      <c r="C34" s="210"/>
      <c r="D34" s="204"/>
      <c r="E34" s="204"/>
      <c r="F34" s="211"/>
      <c r="G34" s="212">
        <f t="shared" si="0"/>
        <v>0</v>
      </c>
      <c r="J34" s="210"/>
      <c r="K34" s="204"/>
      <c r="L34" s="204"/>
      <c r="M34" s="211"/>
      <c r="N34" s="212">
        <f t="shared" si="1"/>
        <v>0</v>
      </c>
    </row>
    <row r="35" spans="3:14" s="198" customFormat="1">
      <c r="C35" s="210"/>
      <c r="D35" s="204"/>
      <c r="E35" s="204"/>
      <c r="F35" s="211"/>
      <c r="G35" s="212">
        <f t="shared" si="0"/>
        <v>0</v>
      </c>
      <c r="J35" s="210"/>
      <c r="K35" s="204"/>
      <c r="L35" s="204"/>
      <c r="M35" s="211"/>
      <c r="N35" s="212">
        <f t="shared" si="1"/>
        <v>0</v>
      </c>
    </row>
    <row r="36" spans="3:14" s="198" customFormat="1">
      <c r="C36" s="210"/>
      <c r="D36" s="204"/>
      <c r="E36" s="204"/>
      <c r="F36" s="211"/>
      <c r="G36" s="212">
        <f t="shared" si="0"/>
        <v>0</v>
      </c>
      <c r="J36" s="210"/>
      <c r="K36" s="204"/>
      <c r="L36" s="204"/>
      <c r="M36" s="211"/>
      <c r="N36" s="212">
        <f t="shared" si="1"/>
        <v>0</v>
      </c>
    </row>
    <row r="37" spans="3:14" s="198" customFormat="1">
      <c r="C37" s="210"/>
      <c r="D37" s="204"/>
      <c r="E37" s="204"/>
      <c r="F37" s="211"/>
      <c r="G37" s="212">
        <f t="shared" si="0"/>
        <v>0</v>
      </c>
      <c r="J37" s="210"/>
      <c r="K37" s="204"/>
      <c r="L37" s="204"/>
      <c r="M37" s="211"/>
      <c r="N37" s="212">
        <f t="shared" si="1"/>
        <v>0</v>
      </c>
    </row>
    <row r="38" spans="3:14" s="198" customFormat="1">
      <c r="C38" s="210"/>
      <c r="D38" s="204"/>
      <c r="E38" s="204"/>
      <c r="F38" s="211"/>
      <c r="G38" s="212">
        <f t="shared" si="0"/>
        <v>0</v>
      </c>
      <c r="J38" s="210"/>
      <c r="K38" s="204"/>
      <c r="L38" s="204"/>
      <c r="M38" s="211"/>
      <c r="N38" s="212">
        <f t="shared" si="1"/>
        <v>0</v>
      </c>
    </row>
    <row r="39" spans="3:14" s="198" customFormat="1">
      <c r="C39" s="210"/>
      <c r="D39" s="204"/>
      <c r="E39" s="204"/>
      <c r="F39" s="211"/>
      <c r="G39" s="212">
        <f t="shared" si="0"/>
        <v>0</v>
      </c>
      <c r="J39" s="210"/>
      <c r="K39" s="204"/>
      <c r="L39" s="204"/>
      <c r="M39" s="211"/>
      <c r="N39" s="212">
        <f t="shared" si="1"/>
        <v>0</v>
      </c>
    </row>
    <row r="40" spans="3:14" s="198" customFormat="1">
      <c r="C40" s="210"/>
      <c r="D40" s="204"/>
      <c r="E40" s="204"/>
      <c r="F40" s="211"/>
      <c r="G40" s="212">
        <f t="shared" si="0"/>
        <v>0</v>
      </c>
      <c r="J40" s="210"/>
      <c r="K40" s="204"/>
      <c r="L40" s="204"/>
      <c r="M40" s="211"/>
      <c r="N40" s="212">
        <f t="shared" si="1"/>
        <v>0</v>
      </c>
    </row>
    <row r="41" spans="3:14" s="198" customFormat="1">
      <c r="C41" s="210"/>
      <c r="D41" s="204"/>
      <c r="E41" s="204"/>
      <c r="F41" s="211"/>
      <c r="G41" s="212">
        <f t="shared" si="0"/>
        <v>0</v>
      </c>
      <c r="J41" s="210"/>
      <c r="K41" s="204"/>
      <c r="L41" s="204"/>
      <c r="M41" s="211"/>
      <c r="N41" s="212">
        <f t="shared" si="1"/>
        <v>0</v>
      </c>
    </row>
    <row r="42" spans="3:14" s="198" customFormat="1">
      <c r="C42" s="210"/>
      <c r="D42" s="204"/>
      <c r="E42" s="204"/>
      <c r="F42" s="211"/>
      <c r="G42" s="212">
        <f t="shared" si="0"/>
        <v>0</v>
      </c>
      <c r="J42" s="210"/>
      <c r="K42" s="204"/>
      <c r="L42" s="204"/>
      <c r="M42" s="211"/>
      <c r="N42" s="212">
        <f t="shared" si="1"/>
        <v>0</v>
      </c>
    </row>
    <row r="43" spans="3:14" s="198" customFormat="1">
      <c r="C43" s="210"/>
      <c r="D43" s="204"/>
      <c r="E43" s="204"/>
      <c r="F43" s="211"/>
      <c r="G43" s="212">
        <f t="shared" si="0"/>
        <v>0</v>
      </c>
      <c r="J43" s="210"/>
      <c r="K43" s="204"/>
      <c r="L43" s="204"/>
      <c r="M43" s="211"/>
      <c r="N43" s="212">
        <f t="shared" si="1"/>
        <v>0</v>
      </c>
    </row>
    <row r="44" spans="3:14" s="198" customFormat="1">
      <c r="C44" s="210"/>
      <c r="D44" s="204"/>
      <c r="E44" s="204"/>
      <c r="F44" s="211"/>
      <c r="G44" s="212">
        <f t="shared" si="0"/>
        <v>0</v>
      </c>
      <c r="J44" s="210"/>
      <c r="K44" s="204"/>
      <c r="L44" s="204"/>
      <c r="M44" s="211"/>
      <c r="N44" s="212">
        <f t="shared" si="1"/>
        <v>0</v>
      </c>
    </row>
    <row r="45" spans="3:14" s="198" customFormat="1">
      <c r="C45" s="210"/>
      <c r="D45" s="204"/>
      <c r="E45" s="204"/>
      <c r="F45" s="211"/>
      <c r="G45" s="212">
        <f t="shared" si="0"/>
        <v>0</v>
      </c>
      <c r="J45" s="210"/>
      <c r="K45" s="204"/>
      <c r="L45" s="204"/>
      <c r="M45" s="211"/>
      <c r="N45" s="212">
        <f t="shared" si="1"/>
        <v>0</v>
      </c>
    </row>
    <row r="46" spans="3:14" s="198" customFormat="1">
      <c r="C46" s="210"/>
      <c r="D46" s="204"/>
      <c r="E46" s="204"/>
      <c r="F46" s="211"/>
      <c r="G46" s="212">
        <f t="shared" si="0"/>
        <v>0</v>
      </c>
      <c r="J46" s="210"/>
      <c r="K46" s="204"/>
      <c r="L46" s="204"/>
      <c r="M46" s="211"/>
      <c r="N46" s="212">
        <f t="shared" si="1"/>
        <v>0</v>
      </c>
    </row>
    <row r="47" spans="3:14" s="198" customFormat="1">
      <c r="C47" s="210"/>
      <c r="D47" s="204"/>
      <c r="E47" s="204"/>
      <c r="F47" s="211"/>
      <c r="G47" s="212">
        <f t="shared" si="0"/>
        <v>0</v>
      </c>
      <c r="J47" s="210"/>
      <c r="K47" s="204"/>
      <c r="L47" s="204"/>
      <c r="M47" s="211"/>
      <c r="N47" s="212">
        <f t="shared" si="1"/>
        <v>0</v>
      </c>
    </row>
    <row r="48" spans="3:14" s="198" customFormat="1">
      <c r="C48" s="210"/>
      <c r="D48" s="204"/>
      <c r="E48" s="204"/>
      <c r="F48" s="211"/>
      <c r="G48" s="212">
        <f t="shared" si="0"/>
        <v>0</v>
      </c>
      <c r="J48" s="210"/>
      <c r="K48" s="204"/>
      <c r="L48" s="204"/>
      <c r="M48" s="211"/>
      <c r="N48" s="212">
        <f t="shared" si="1"/>
        <v>0</v>
      </c>
    </row>
    <row r="49" spans="3:14" s="198" customFormat="1">
      <c r="C49" s="210"/>
      <c r="D49" s="204"/>
      <c r="E49" s="204"/>
      <c r="F49" s="211"/>
      <c r="G49" s="212">
        <f t="shared" si="0"/>
        <v>0</v>
      </c>
      <c r="J49" s="210"/>
      <c r="K49" s="204"/>
      <c r="L49" s="204"/>
      <c r="M49" s="211"/>
      <c r="N49" s="212">
        <f t="shared" si="1"/>
        <v>0</v>
      </c>
    </row>
    <row r="50" spans="3:14" s="198" customFormat="1">
      <c r="C50" s="210"/>
      <c r="D50" s="204"/>
      <c r="E50" s="204"/>
      <c r="F50" s="211"/>
      <c r="G50" s="212">
        <f t="shared" si="0"/>
        <v>0</v>
      </c>
      <c r="J50" s="210"/>
      <c r="K50" s="204"/>
      <c r="L50" s="204"/>
      <c r="M50" s="211"/>
      <c r="N50" s="212">
        <f t="shared" si="1"/>
        <v>0</v>
      </c>
    </row>
    <row r="51" spans="3:14" s="198" customFormat="1">
      <c r="C51" s="210"/>
      <c r="D51" s="204"/>
      <c r="E51" s="204"/>
      <c r="F51" s="211"/>
      <c r="G51" s="212">
        <f t="shared" si="0"/>
        <v>0</v>
      </c>
      <c r="J51" s="210"/>
      <c r="K51" s="204"/>
      <c r="L51" s="204"/>
      <c r="M51" s="211"/>
      <c r="N51" s="212">
        <f t="shared" si="1"/>
        <v>0</v>
      </c>
    </row>
    <row r="52" spans="3:14" s="198" customFormat="1">
      <c r="C52" s="210"/>
      <c r="D52" s="204"/>
      <c r="E52" s="204"/>
      <c r="F52" s="211"/>
      <c r="G52" s="212">
        <f t="shared" si="0"/>
        <v>0</v>
      </c>
      <c r="J52" s="210"/>
      <c r="K52" s="204"/>
      <c r="L52" s="204"/>
      <c r="M52" s="211"/>
      <c r="N52" s="212">
        <f t="shared" si="1"/>
        <v>0</v>
      </c>
    </row>
    <row r="53" spans="3:14" s="198" customFormat="1">
      <c r="C53" s="210"/>
      <c r="D53" s="204"/>
      <c r="E53" s="204"/>
      <c r="F53" s="211"/>
      <c r="G53" s="212">
        <f t="shared" si="0"/>
        <v>0</v>
      </c>
      <c r="J53" s="210"/>
      <c r="K53" s="204"/>
      <c r="L53" s="204"/>
      <c r="M53" s="211"/>
      <c r="N53" s="212">
        <f t="shared" si="1"/>
        <v>0</v>
      </c>
    </row>
    <row r="54" spans="3:14" s="198" customFormat="1">
      <c r="C54" s="210"/>
      <c r="D54" s="204"/>
      <c r="E54" s="204"/>
      <c r="F54" s="211"/>
      <c r="G54" s="212">
        <f t="shared" si="0"/>
        <v>0</v>
      </c>
      <c r="J54" s="210"/>
      <c r="K54" s="204"/>
      <c r="L54" s="204"/>
      <c r="M54" s="211"/>
      <c r="N54" s="212">
        <f t="shared" si="1"/>
        <v>0</v>
      </c>
    </row>
    <row r="55" spans="3:14" s="198" customFormat="1">
      <c r="C55" s="210"/>
      <c r="D55" s="204"/>
      <c r="E55" s="204"/>
      <c r="F55" s="211"/>
      <c r="G55" s="212">
        <f t="shared" si="0"/>
        <v>0</v>
      </c>
      <c r="J55" s="210"/>
      <c r="K55" s="204"/>
      <c r="L55" s="204"/>
      <c r="M55" s="211"/>
      <c r="N55" s="212">
        <f t="shared" si="1"/>
        <v>0</v>
      </c>
    </row>
    <row r="56" spans="3:14" s="198" customFormat="1">
      <c r="C56" s="210"/>
      <c r="D56" s="204"/>
      <c r="E56" s="204"/>
      <c r="F56" s="211"/>
      <c r="G56" s="212">
        <f t="shared" si="0"/>
        <v>0</v>
      </c>
      <c r="J56" s="210"/>
      <c r="K56" s="204"/>
      <c r="L56" s="204"/>
      <c r="M56" s="211"/>
      <c r="N56" s="212">
        <f t="shared" si="1"/>
        <v>0</v>
      </c>
    </row>
    <row r="57" spans="3:14" s="198" customFormat="1">
      <c r="C57" s="210"/>
      <c r="D57" s="204"/>
      <c r="E57" s="204"/>
      <c r="F57" s="211"/>
      <c r="G57" s="212">
        <f t="shared" si="0"/>
        <v>0</v>
      </c>
      <c r="J57" s="210"/>
      <c r="K57" s="204"/>
      <c r="L57" s="204"/>
      <c r="M57" s="211"/>
      <c r="N57" s="212">
        <f t="shared" si="1"/>
        <v>0</v>
      </c>
    </row>
    <row r="58" spans="3:14" s="198" customFormat="1">
      <c r="C58" s="210"/>
      <c r="D58" s="204"/>
      <c r="E58" s="204"/>
      <c r="F58" s="211"/>
      <c r="G58" s="212">
        <f t="shared" si="0"/>
        <v>0</v>
      </c>
      <c r="J58" s="210"/>
      <c r="K58" s="204"/>
      <c r="L58" s="204"/>
      <c r="M58" s="211"/>
      <c r="N58" s="212">
        <f t="shared" si="1"/>
        <v>0</v>
      </c>
    </row>
    <row r="59" spans="3:14" s="198" customFormat="1">
      <c r="C59" s="210"/>
      <c r="D59" s="204"/>
      <c r="E59" s="204"/>
      <c r="F59" s="211"/>
      <c r="G59" s="212">
        <f t="shared" si="0"/>
        <v>0</v>
      </c>
      <c r="J59" s="210"/>
      <c r="K59" s="204"/>
      <c r="L59" s="204"/>
      <c r="M59" s="211"/>
      <c r="N59" s="212">
        <f t="shared" si="1"/>
        <v>0</v>
      </c>
    </row>
    <row r="60" spans="3:14" s="198" customFormat="1">
      <c r="C60" s="210"/>
      <c r="D60" s="204"/>
      <c r="E60" s="204"/>
      <c r="F60" s="211"/>
      <c r="G60" s="212">
        <f t="shared" si="0"/>
        <v>0</v>
      </c>
      <c r="J60" s="210"/>
      <c r="K60" s="204"/>
      <c r="L60" s="204"/>
      <c r="M60" s="211"/>
      <c r="N60" s="212">
        <f t="shared" si="1"/>
        <v>0</v>
      </c>
    </row>
    <row r="61" spans="3:14" s="198" customFormat="1">
      <c r="C61" s="210"/>
      <c r="D61" s="204"/>
      <c r="E61" s="204"/>
      <c r="F61" s="211"/>
      <c r="G61" s="212">
        <f t="shared" si="0"/>
        <v>0</v>
      </c>
      <c r="J61" s="210"/>
      <c r="K61" s="204"/>
      <c r="L61" s="204"/>
      <c r="M61" s="211"/>
      <c r="N61" s="212">
        <f t="shared" si="1"/>
        <v>0</v>
      </c>
    </row>
    <row r="62" spans="3:14" s="198" customFormat="1">
      <c r="C62" s="210"/>
      <c r="D62" s="204"/>
      <c r="E62" s="204"/>
      <c r="F62" s="211"/>
      <c r="G62" s="212">
        <f t="shared" si="0"/>
        <v>0</v>
      </c>
      <c r="J62" s="210"/>
      <c r="K62" s="204"/>
      <c r="L62" s="204"/>
      <c r="M62" s="211"/>
      <c r="N62" s="212">
        <f t="shared" si="1"/>
        <v>0</v>
      </c>
    </row>
    <row r="63" spans="3:14" s="198" customFormat="1">
      <c r="C63" s="210"/>
      <c r="D63" s="204"/>
      <c r="E63" s="204"/>
      <c r="F63" s="211"/>
      <c r="G63" s="212">
        <f t="shared" si="0"/>
        <v>0</v>
      </c>
      <c r="J63" s="210"/>
      <c r="K63" s="204"/>
      <c r="L63" s="204"/>
      <c r="M63" s="211"/>
      <c r="N63" s="212">
        <f t="shared" si="1"/>
        <v>0</v>
      </c>
    </row>
    <row r="64" spans="3:14" s="198" customFormat="1">
      <c r="C64" s="210"/>
      <c r="D64" s="204"/>
      <c r="E64" s="204"/>
      <c r="F64" s="211"/>
      <c r="G64" s="212">
        <f t="shared" si="0"/>
        <v>0</v>
      </c>
      <c r="J64" s="210"/>
      <c r="K64" s="204"/>
      <c r="L64" s="204"/>
      <c r="M64" s="211"/>
      <c r="N64" s="212">
        <f t="shared" si="1"/>
        <v>0</v>
      </c>
    </row>
    <row r="65" spans="3:14" s="198" customFormat="1">
      <c r="C65" s="210"/>
      <c r="D65" s="204"/>
      <c r="E65" s="204"/>
      <c r="F65" s="211"/>
      <c r="G65" s="212">
        <f t="shared" si="0"/>
        <v>0</v>
      </c>
      <c r="J65" s="210"/>
      <c r="K65" s="204"/>
      <c r="L65" s="204"/>
      <c r="M65" s="211"/>
      <c r="N65" s="212">
        <f t="shared" si="1"/>
        <v>0</v>
      </c>
    </row>
    <row r="66" spans="3:14" s="198" customFormat="1">
      <c r="C66" s="210"/>
      <c r="D66" s="204"/>
      <c r="E66" s="204"/>
      <c r="F66" s="211"/>
      <c r="G66" s="212">
        <f t="shared" si="0"/>
        <v>0</v>
      </c>
      <c r="J66" s="210"/>
      <c r="K66" s="204"/>
      <c r="L66" s="204"/>
      <c r="M66" s="211"/>
      <c r="N66" s="212">
        <f t="shared" si="1"/>
        <v>0</v>
      </c>
    </row>
    <row r="67" spans="3:14" s="198" customFormat="1">
      <c r="C67" s="210"/>
      <c r="D67" s="204"/>
      <c r="E67" s="204"/>
      <c r="F67" s="211"/>
      <c r="G67" s="212">
        <f t="shared" si="0"/>
        <v>0</v>
      </c>
      <c r="J67" s="210"/>
      <c r="K67" s="204"/>
      <c r="L67" s="204"/>
      <c r="M67" s="211"/>
      <c r="N67" s="212">
        <f t="shared" si="1"/>
        <v>0</v>
      </c>
    </row>
    <row r="68" spans="3:14" s="198" customFormat="1">
      <c r="C68" s="210"/>
      <c r="D68" s="204"/>
      <c r="E68" s="204"/>
      <c r="F68" s="211"/>
      <c r="G68" s="212">
        <f t="shared" si="0"/>
        <v>0</v>
      </c>
      <c r="J68" s="210"/>
      <c r="K68" s="204"/>
      <c r="L68" s="204"/>
      <c r="M68" s="211"/>
      <c r="N68" s="212">
        <f t="shared" si="1"/>
        <v>0</v>
      </c>
    </row>
    <row r="69" spans="3:14" s="198" customFormat="1">
      <c r="C69" s="210"/>
      <c r="D69" s="204"/>
      <c r="E69" s="204"/>
      <c r="F69" s="211"/>
      <c r="G69" s="212">
        <f t="shared" si="0"/>
        <v>0</v>
      </c>
      <c r="J69" s="210"/>
      <c r="K69" s="204"/>
      <c r="L69" s="204"/>
      <c r="M69" s="211"/>
      <c r="N69" s="212">
        <f t="shared" si="1"/>
        <v>0</v>
      </c>
    </row>
    <row r="70" spans="3:14" s="198" customFormat="1">
      <c r="C70" s="210"/>
      <c r="D70" s="204"/>
      <c r="E70" s="204"/>
      <c r="F70" s="211"/>
      <c r="G70" s="212">
        <f t="shared" si="0"/>
        <v>0</v>
      </c>
      <c r="J70" s="210"/>
      <c r="K70" s="204"/>
      <c r="L70" s="204"/>
      <c r="M70" s="211"/>
      <c r="N70" s="212">
        <f t="shared" si="1"/>
        <v>0</v>
      </c>
    </row>
    <row r="71" spans="3:14" s="198" customFormat="1">
      <c r="C71" s="210"/>
      <c r="D71" s="204"/>
      <c r="E71" s="204"/>
      <c r="F71" s="211"/>
      <c r="G71" s="212">
        <f t="shared" si="0"/>
        <v>0</v>
      </c>
      <c r="J71" s="210"/>
      <c r="K71" s="204"/>
      <c r="L71" s="204"/>
      <c r="M71" s="211"/>
      <c r="N71" s="212">
        <f t="shared" si="1"/>
        <v>0</v>
      </c>
    </row>
    <row r="72" spans="3:14" s="198" customFormat="1">
      <c r="C72" s="210"/>
      <c r="D72" s="204"/>
      <c r="E72" s="204"/>
      <c r="F72" s="211"/>
      <c r="G72" s="212">
        <f t="shared" si="0"/>
        <v>0</v>
      </c>
      <c r="J72" s="210"/>
      <c r="K72" s="204"/>
      <c r="L72" s="204"/>
      <c r="M72" s="211"/>
      <c r="N72" s="212">
        <f t="shared" si="1"/>
        <v>0</v>
      </c>
    </row>
    <row r="73" spans="3:14" s="198" customFormat="1">
      <c r="C73" s="210"/>
      <c r="D73" s="204"/>
      <c r="E73" s="204"/>
      <c r="F73" s="211"/>
      <c r="G73" s="212">
        <f t="shared" si="0"/>
        <v>0</v>
      </c>
      <c r="J73" s="210"/>
      <c r="K73" s="204"/>
      <c r="L73" s="204"/>
      <c r="M73" s="211"/>
      <c r="N73" s="212">
        <f t="shared" si="1"/>
        <v>0</v>
      </c>
    </row>
    <row r="74" spans="3:14" s="198" customFormat="1" ht="14" thickBot="1">
      <c r="C74" s="213"/>
      <c r="D74" s="205"/>
      <c r="E74" s="205"/>
      <c r="F74" s="214"/>
      <c r="G74" s="215">
        <f t="shared" si="0"/>
        <v>0</v>
      </c>
      <c r="J74" s="213"/>
      <c r="K74" s="205"/>
      <c r="L74" s="205"/>
      <c r="M74" s="214"/>
      <c r="N74" s="215">
        <f t="shared" si="1"/>
        <v>0</v>
      </c>
    </row>
    <row r="75" spans="3:14" s="167" customFormat="1" ht="14" thickBot="1">
      <c r="C75" s="216"/>
      <c r="D75" s="216"/>
      <c r="E75" s="216"/>
      <c r="F75" s="216"/>
      <c r="G75" s="216"/>
      <c r="J75" s="216"/>
      <c r="K75" s="216"/>
      <c r="L75" s="216"/>
      <c r="M75" s="216"/>
      <c r="N75" s="216"/>
    </row>
    <row r="76" spans="3:14" ht="15" thickBot="1">
      <c r="C76" s="217"/>
      <c r="D76" s="217"/>
      <c r="E76" s="217"/>
      <c r="F76" s="219" t="s">
        <v>9</v>
      </c>
      <c r="G76" s="218">
        <f>SUM(G16:G74)</f>
        <v>0</v>
      </c>
      <c r="J76" s="217"/>
      <c r="K76" s="217"/>
      <c r="L76" s="217"/>
      <c r="M76" s="219" t="s">
        <v>9</v>
      </c>
      <c r="N76" s="218">
        <f>SUM(N16:N74)</f>
        <v>0</v>
      </c>
    </row>
    <row r="77" spans="3:14">
      <c r="C77" s="149"/>
    </row>
    <row r="78" spans="3:14" s="167" customFormat="1">
      <c r="C78" s="199"/>
      <c r="D78" s="153"/>
    </row>
    <row r="79" spans="3:14" s="167" customFormat="1"/>
    <row r="80" spans="3:14" s="167" customFormat="1"/>
  </sheetData>
  <sheetProtection algorithmName="SHA-512" hashValue="tyNwfrjjg6Pe0mkkMuVnQb2o3bNlKZwuBaqo3MF1qR99oqack3XWB06DUydP2lH1GRlKaVdFYZhWK60sukZxOg==" saltValue="87opi6yxt8zLflede//nmQ==" spinCount="100000" sheet="1" objects="1" scenarios="1"/>
  <mergeCells count="6">
    <mergeCell ref="J11:N11"/>
    <mergeCell ref="J12:N12"/>
    <mergeCell ref="C11:G11"/>
    <mergeCell ref="C12:G12"/>
    <mergeCell ref="C2:G2"/>
    <mergeCell ref="C3:G3"/>
  </mergeCells>
  <pageMargins left="0.7" right="0.7" top="0.75" bottom="0.75" header="0.3" footer="0.3"/>
  <ignoredErrors>
    <ignoredError sqref="G16:G74 N16:N74" unlockedFormula="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D1AC-6E87-4648-84C3-214EAD1E836D}">
  <dimension ref="C1:H82"/>
  <sheetViews>
    <sheetView workbookViewId="0">
      <selection activeCell="D9" sqref="D9"/>
    </sheetView>
  </sheetViews>
  <sheetFormatPr baseColWidth="10" defaultColWidth="13.796875" defaultRowHeight="13"/>
  <cols>
    <col min="1" max="1" width="13.796875" style="137"/>
    <col min="2" max="2" width="4.3984375" style="137" customWidth="1"/>
    <col min="3" max="3" width="60.19921875" style="137" customWidth="1"/>
    <col min="4" max="4" width="17.3984375" style="137" customWidth="1"/>
    <col min="5" max="5" width="21" style="137" customWidth="1"/>
    <col min="6" max="6" width="24.796875" style="137" customWidth="1"/>
    <col min="7" max="7" width="4.3984375" style="137" customWidth="1"/>
    <col min="8" max="255" width="13.796875" style="137"/>
    <col min="256" max="256" width="4.3984375" style="137" customWidth="1"/>
    <col min="257" max="257" width="60.19921875" style="137" customWidth="1"/>
    <col min="258" max="258" width="28.19921875" style="137" customWidth="1"/>
    <col min="259" max="259" width="14.3984375" style="137" customWidth="1"/>
    <col min="260" max="260" width="21" style="137" customWidth="1"/>
    <col min="261" max="261" width="22.796875" style="137" bestFit="1" customWidth="1"/>
    <col min="262" max="262" width="24.796875" style="137" customWidth="1"/>
    <col min="263" max="263" width="4.3984375" style="137" customWidth="1"/>
    <col min="264" max="511" width="13.796875" style="137"/>
    <col min="512" max="512" width="4.3984375" style="137" customWidth="1"/>
    <col min="513" max="513" width="60.19921875" style="137" customWidth="1"/>
    <col min="514" max="514" width="28.19921875" style="137" customWidth="1"/>
    <col min="515" max="515" width="14.3984375" style="137" customWidth="1"/>
    <col min="516" max="516" width="21" style="137" customWidth="1"/>
    <col min="517" max="517" width="22.796875" style="137" bestFit="1" customWidth="1"/>
    <col min="518" max="518" width="24.796875" style="137" customWidth="1"/>
    <col min="519" max="519" width="4.3984375" style="137" customWidth="1"/>
    <col min="520" max="767" width="13.796875" style="137"/>
    <col min="768" max="768" width="4.3984375" style="137" customWidth="1"/>
    <col min="769" max="769" width="60.19921875" style="137" customWidth="1"/>
    <col min="770" max="770" width="28.19921875" style="137" customWidth="1"/>
    <col min="771" max="771" width="14.3984375" style="137" customWidth="1"/>
    <col min="772" max="772" width="21" style="137" customWidth="1"/>
    <col min="773" max="773" width="22.796875" style="137" bestFit="1" customWidth="1"/>
    <col min="774" max="774" width="24.796875" style="137" customWidth="1"/>
    <col min="775" max="775" width="4.3984375" style="137" customWidth="1"/>
    <col min="776" max="1023" width="13.796875" style="137"/>
    <col min="1024" max="1024" width="4.3984375" style="137" customWidth="1"/>
    <col min="1025" max="1025" width="60.19921875" style="137" customWidth="1"/>
    <col min="1026" max="1026" width="28.19921875" style="137" customWidth="1"/>
    <col min="1027" max="1027" width="14.3984375" style="137" customWidth="1"/>
    <col min="1028" max="1028" width="21" style="137" customWidth="1"/>
    <col min="1029" max="1029" width="22.796875" style="137" bestFit="1" customWidth="1"/>
    <col min="1030" max="1030" width="24.796875" style="137" customWidth="1"/>
    <col min="1031" max="1031" width="4.3984375" style="137" customWidth="1"/>
    <col min="1032" max="1279" width="13.796875" style="137"/>
    <col min="1280" max="1280" width="4.3984375" style="137" customWidth="1"/>
    <col min="1281" max="1281" width="60.19921875" style="137" customWidth="1"/>
    <col min="1282" max="1282" width="28.19921875" style="137" customWidth="1"/>
    <col min="1283" max="1283" width="14.3984375" style="137" customWidth="1"/>
    <col min="1284" max="1284" width="21" style="137" customWidth="1"/>
    <col min="1285" max="1285" width="22.796875" style="137" bestFit="1" customWidth="1"/>
    <col min="1286" max="1286" width="24.796875" style="137" customWidth="1"/>
    <col min="1287" max="1287" width="4.3984375" style="137" customWidth="1"/>
    <col min="1288" max="1535" width="13.796875" style="137"/>
    <col min="1536" max="1536" width="4.3984375" style="137" customWidth="1"/>
    <col min="1537" max="1537" width="60.19921875" style="137" customWidth="1"/>
    <col min="1538" max="1538" width="28.19921875" style="137" customWidth="1"/>
    <col min="1539" max="1539" width="14.3984375" style="137" customWidth="1"/>
    <col min="1540" max="1540" width="21" style="137" customWidth="1"/>
    <col min="1541" max="1541" width="22.796875" style="137" bestFit="1" customWidth="1"/>
    <col min="1542" max="1542" width="24.796875" style="137" customWidth="1"/>
    <col min="1543" max="1543" width="4.3984375" style="137" customWidth="1"/>
    <col min="1544" max="1791" width="13.796875" style="137"/>
    <col min="1792" max="1792" width="4.3984375" style="137" customWidth="1"/>
    <col min="1793" max="1793" width="60.19921875" style="137" customWidth="1"/>
    <col min="1794" max="1794" width="28.19921875" style="137" customWidth="1"/>
    <col min="1795" max="1795" width="14.3984375" style="137" customWidth="1"/>
    <col min="1796" max="1796" width="21" style="137" customWidth="1"/>
    <col min="1797" max="1797" width="22.796875" style="137" bestFit="1" customWidth="1"/>
    <col min="1798" max="1798" width="24.796875" style="137" customWidth="1"/>
    <col min="1799" max="1799" width="4.3984375" style="137" customWidth="1"/>
    <col min="1800" max="2047" width="13.796875" style="137"/>
    <col min="2048" max="2048" width="4.3984375" style="137" customWidth="1"/>
    <col min="2049" max="2049" width="60.19921875" style="137" customWidth="1"/>
    <col min="2050" max="2050" width="28.19921875" style="137" customWidth="1"/>
    <col min="2051" max="2051" width="14.3984375" style="137" customWidth="1"/>
    <col min="2052" max="2052" width="21" style="137" customWidth="1"/>
    <col min="2053" max="2053" width="22.796875" style="137" bestFit="1" customWidth="1"/>
    <col min="2054" max="2054" width="24.796875" style="137" customWidth="1"/>
    <col min="2055" max="2055" width="4.3984375" style="137" customWidth="1"/>
    <col min="2056" max="2303" width="13.796875" style="137"/>
    <col min="2304" max="2304" width="4.3984375" style="137" customWidth="1"/>
    <col min="2305" max="2305" width="60.19921875" style="137" customWidth="1"/>
    <col min="2306" max="2306" width="28.19921875" style="137" customWidth="1"/>
    <col min="2307" max="2307" width="14.3984375" style="137" customWidth="1"/>
    <col min="2308" max="2308" width="21" style="137" customWidth="1"/>
    <col min="2309" max="2309" width="22.796875" style="137" bestFit="1" customWidth="1"/>
    <col min="2310" max="2310" width="24.796875" style="137" customWidth="1"/>
    <col min="2311" max="2311" width="4.3984375" style="137" customWidth="1"/>
    <col min="2312" max="2559" width="13.796875" style="137"/>
    <col min="2560" max="2560" width="4.3984375" style="137" customWidth="1"/>
    <col min="2561" max="2561" width="60.19921875" style="137" customWidth="1"/>
    <col min="2562" max="2562" width="28.19921875" style="137" customWidth="1"/>
    <col min="2563" max="2563" width="14.3984375" style="137" customWidth="1"/>
    <col min="2564" max="2564" width="21" style="137" customWidth="1"/>
    <col min="2565" max="2565" width="22.796875" style="137" bestFit="1" customWidth="1"/>
    <col min="2566" max="2566" width="24.796875" style="137" customWidth="1"/>
    <col min="2567" max="2567" width="4.3984375" style="137" customWidth="1"/>
    <col min="2568" max="2815" width="13.796875" style="137"/>
    <col min="2816" max="2816" width="4.3984375" style="137" customWidth="1"/>
    <col min="2817" max="2817" width="60.19921875" style="137" customWidth="1"/>
    <col min="2818" max="2818" width="28.19921875" style="137" customWidth="1"/>
    <col min="2819" max="2819" width="14.3984375" style="137" customWidth="1"/>
    <col min="2820" max="2820" width="21" style="137" customWidth="1"/>
    <col min="2821" max="2821" width="22.796875" style="137" bestFit="1" customWidth="1"/>
    <col min="2822" max="2822" width="24.796875" style="137" customWidth="1"/>
    <col min="2823" max="2823" width="4.3984375" style="137" customWidth="1"/>
    <col min="2824" max="3071" width="13.796875" style="137"/>
    <col min="3072" max="3072" width="4.3984375" style="137" customWidth="1"/>
    <col min="3073" max="3073" width="60.19921875" style="137" customWidth="1"/>
    <col min="3074" max="3074" width="28.19921875" style="137" customWidth="1"/>
    <col min="3075" max="3075" width="14.3984375" style="137" customWidth="1"/>
    <col min="3076" max="3076" width="21" style="137" customWidth="1"/>
    <col min="3077" max="3077" width="22.796875" style="137" bestFit="1" customWidth="1"/>
    <col min="3078" max="3078" width="24.796875" style="137" customWidth="1"/>
    <col min="3079" max="3079" width="4.3984375" style="137" customWidth="1"/>
    <col min="3080" max="3327" width="13.796875" style="137"/>
    <col min="3328" max="3328" width="4.3984375" style="137" customWidth="1"/>
    <col min="3329" max="3329" width="60.19921875" style="137" customWidth="1"/>
    <col min="3330" max="3330" width="28.19921875" style="137" customWidth="1"/>
    <col min="3331" max="3331" width="14.3984375" style="137" customWidth="1"/>
    <col min="3332" max="3332" width="21" style="137" customWidth="1"/>
    <col min="3333" max="3333" width="22.796875" style="137" bestFit="1" customWidth="1"/>
    <col min="3334" max="3334" width="24.796875" style="137" customWidth="1"/>
    <col min="3335" max="3335" width="4.3984375" style="137" customWidth="1"/>
    <col min="3336" max="3583" width="13.796875" style="137"/>
    <col min="3584" max="3584" width="4.3984375" style="137" customWidth="1"/>
    <col min="3585" max="3585" width="60.19921875" style="137" customWidth="1"/>
    <col min="3586" max="3586" width="28.19921875" style="137" customWidth="1"/>
    <col min="3587" max="3587" width="14.3984375" style="137" customWidth="1"/>
    <col min="3588" max="3588" width="21" style="137" customWidth="1"/>
    <col min="3589" max="3589" width="22.796875" style="137" bestFit="1" customWidth="1"/>
    <col min="3590" max="3590" width="24.796875" style="137" customWidth="1"/>
    <col min="3591" max="3591" width="4.3984375" style="137" customWidth="1"/>
    <col min="3592" max="3839" width="13.796875" style="137"/>
    <col min="3840" max="3840" width="4.3984375" style="137" customWidth="1"/>
    <col min="3841" max="3841" width="60.19921875" style="137" customWidth="1"/>
    <col min="3842" max="3842" width="28.19921875" style="137" customWidth="1"/>
    <col min="3843" max="3843" width="14.3984375" style="137" customWidth="1"/>
    <col min="3844" max="3844" width="21" style="137" customWidth="1"/>
    <col min="3845" max="3845" width="22.796875" style="137" bestFit="1" customWidth="1"/>
    <col min="3846" max="3846" width="24.796875" style="137" customWidth="1"/>
    <col min="3847" max="3847" width="4.3984375" style="137" customWidth="1"/>
    <col min="3848" max="4095" width="13.796875" style="137"/>
    <col min="4096" max="4096" width="4.3984375" style="137" customWidth="1"/>
    <col min="4097" max="4097" width="60.19921875" style="137" customWidth="1"/>
    <col min="4098" max="4098" width="28.19921875" style="137" customWidth="1"/>
    <col min="4099" max="4099" width="14.3984375" style="137" customWidth="1"/>
    <col min="4100" max="4100" width="21" style="137" customWidth="1"/>
    <col min="4101" max="4101" width="22.796875" style="137" bestFit="1" customWidth="1"/>
    <col min="4102" max="4102" width="24.796875" style="137" customWidth="1"/>
    <col min="4103" max="4103" width="4.3984375" style="137" customWidth="1"/>
    <col min="4104" max="4351" width="13.796875" style="137"/>
    <col min="4352" max="4352" width="4.3984375" style="137" customWidth="1"/>
    <col min="4353" max="4353" width="60.19921875" style="137" customWidth="1"/>
    <col min="4354" max="4354" width="28.19921875" style="137" customWidth="1"/>
    <col min="4355" max="4355" width="14.3984375" style="137" customWidth="1"/>
    <col min="4356" max="4356" width="21" style="137" customWidth="1"/>
    <col min="4357" max="4357" width="22.796875" style="137" bestFit="1" customWidth="1"/>
    <col min="4358" max="4358" width="24.796875" style="137" customWidth="1"/>
    <col min="4359" max="4359" width="4.3984375" style="137" customWidth="1"/>
    <col min="4360" max="4607" width="13.796875" style="137"/>
    <col min="4608" max="4608" width="4.3984375" style="137" customWidth="1"/>
    <col min="4609" max="4609" width="60.19921875" style="137" customWidth="1"/>
    <col min="4610" max="4610" width="28.19921875" style="137" customWidth="1"/>
    <col min="4611" max="4611" width="14.3984375" style="137" customWidth="1"/>
    <col min="4612" max="4612" width="21" style="137" customWidth="1"/>
    <col min="4613" max="4613" width="22.796875" style="137" bestFit="1" customWidth="1"/>
    <col min="4614" max="4614" width="24.796875" style="137" customWidth="1"/>
    <col min="4615" max="4615" width="4.3984375" style="137" customWidth="1"/>
    <col min="4616" max="4863" width="13.796875" style="137"/>
    <col min="4864" max="4864" width="4.3984375" style="137" customWidth="1"/>
    <col min="4865" max="4865" width="60.19921875" style="137" customWidth="1"/>
    <col min="4866" max="4866" width="28.19921875" style="137" customWidth="1"/>
    <col min="4867" max="4867" width="14.3984375" style="137" customWidth="1"/>
    <col min="4868" max="4868" width="21" style="137" customWidth="1"/>
    <col min="4869" max="4869" width="22.796875" style="137" bestFit="1" customWidth="1"/>
    <col min="4870" max="4870" width="24.796875" style="137" customWidth="1"/>
    <col min="4871" max="4871" width="4.3984375" style="137" customWidth="1"/>
    <col min="4872" max="5119" width="13.796875" style="137"/>
    <col min="5120" max="5120" width="4.3984375" style="137" customWidth="1"/>
    <col min="5121" max="5121" width="60.19921875" style="137" customWidth="1"/>
    <col min="5122" max="5122" width="28.19921875" style="137" customWidth="1"/>
    <col min="5123" max="5123" width="14.3984375" style="137" customWidth="1"/>
    <col min="5124" max="5124" width="21" style="137" customWidth="1"/>
    <col min="5125" max="5125" width="22.796875" style="137" bestFit="1" customWidth="1"/>
    <col min="5126" max="5126" width="24.796875" style="137" customWidth="1"/>
    <col min="5127" max="5127" width="4.3984375" style="137" customWidth="1"/>
    <col min="5128" max="5375" width="13.796875" style="137"/>
    <col min="5376" max="5376" width="4.3984375" style="137" customWidth="1"/>
    <col min="5377" max="5377" width="60.19921875" style="137" customWidth="1"/>
    <col min="5378" max="5378" width="28.19921875" style="137" customWidth="1"/>
    <col min="5379" max="5379" width="14.3984375" style="137" customWidth="1"/>
    <col min="5380" max="5380" width="21" style="137" customWidth="1"/>
    <col min="5381" max="5381" width="22.796875" style="137" bestFit="1" customWidth="1"/>
    <col min="5382" max="5382" width="24.796875" style="137" customWidth="1"/>
    <col min="5383" max="5383" width="4.3984375" style="137" customWidth="1"/>
    <col min="5384" max="5631" width="13.796875" style="137"/>
    <col min="5632" max="5632" width="4.3984375" style="137" customWidth="1"/>
    <col min="5633" max="5633" width="60.19921875" style="137" customWidth="1"/>
    <col min="5634" max="5634" width="28.19921875" style="137" customWidth="1"/>
    <col min="5635" max="5635" width="14.3984375" style="137" customWidth="1"/>
    <col min="5636" max="5636" width="21" style="137" customWidth="1"/>
    <col min="5637" max="5637" width="22.796875" style="137" bestFit="1" customWidth="1"/>
    <col min="5638" max="5638" width="24.796875" style="137" customWidth="1"/>
    <col min="5639" max="5639" width="4.3984375" style="137" customWidth="1"/>
    <col min="5640" max="5887" width="13.796875" style="137"/>
    <col min="5888" max="5888" width="4.3984375" style="137" customWidth="1"/>
    <col min="5889" max="5889" width="60.19921875" style="137" customWidth="1"/>
    <col min="5890" max="5890" width="28.19921875" style="137" customWidth="1"/>
    <col min="5891" max="5891" width="14.3984375" style="137" customWidth="1"/>
    <col min="5892" max="5892" width="21" style="137" customWidth="1"/>
    <col min="5893" max="5893" width="22.796875" style="137" bestFit="1" customWidth="1"/>
    <col min="5894" max="5894" width="24.796875" style="137" customWidth="1"/>
    <col min="5895" max="5895" width="4.3984375" style="137" customWidth="1"/>
    <col min="5896" max="6143" width="13.796875" style="137"/>
    <col min="6144" max="6144" width="4.3984375" style="137" customWidth="1"/>
    <col min="6145" max="6145" width="60.19921875" style="137" customWidth="1"/>
    <col min="6146" max="6146" width="28.19921875" style="137" customWidth="1"/>
    <col min="6147" max="6147" width="14.3984375" style="137" customWidth="1"/>
    <col min="6148" max="6148" width="21" style="137" customWidth="1"/>
    <col min="6149" max="6149" width="22.796875" style="137" bestFit="1" customWidth="1"/>
    <col min="6150" max="6150" width="24.796875" style="137" customWidth="1"/>
    <col min="6151" max="6151" width="4.3984375" style="137" customWidth="1"/>
    <col min="6152" max="6399" width="13.796875" style="137"/>
    <col min="6400" max="6400" width="4.3984375" style="137" customWidth="1"/>
    <col min="6401" max="6401" width="60.19921875" style="137" customWidth="1"/>
    <col min="6402" max="6402" width="28.19921875" style="137" customWidth="1"/>
    <col min="6403" max="6403" width="14.3984375" style="137" customWidth="1"/>
    <col min="6404" max="6404" width="21" style="137" customWidth="1"/>
    <col min="6405" max="6405" width="22.796875" style="137" bestFit="1" customWidth="1"/>
    <col min="6406" max="6406" width="24.796875" style="137" customWidth="1"/>
    <col min="6407" max="6407" width="4.3984375" style="137" customWidth="1"/>
    <col min="6408" max="6655" width="13.796875" style="137"/>
    <col min="6656" max="6656" width="4.3984375" style="137" customWidth="1"/>
    <col min="6657" max="6657" width="60.19921875" style="137" customWidth="1"/>
    <col min="6658" max="6658" width="28.19921875" style="137" customWidth="1"/>
    <col min="6659" max="6659" width="14.3984375" style="137" customWidth="1"/>
    <col min="6660" max="6660" width="21" style="137" customWidth="1"/>
    <col min="6661" max="6661" width="22.796875" style="137" bestFit="1" customWidth="1"/>
    <col min="6662" max="6662" width="24.796875" style="137" customWidth="1"/>
    <col min="6663" max="6663" width="4.3984375" style="137" customWidth="1"/>
    <col min="6664" max="6911" width="13.796875" style="137"/>
    <col min="6912" max="6912" width="4.3984375" style="137" customWidth="1"/>
    <col min="6913" max="6913" width="60.19921875" style="137" customWidth="1"/>
    <col min="6914" max="6914" width="28.19921875" style="137" customWidth="1"/>
    <col min="6915" max="6915" width="14.3984375" style="137" customWidth="1"/>
    <col min="6916" max="6916" width="21" style="137" customWidth="1"/>
    <col min="6917" max="6917" width="22.796875" style="137" bestFit="1" customWidth="1"/>
    <col min="6918" max="6918" width="24.796875" style="137" customWidth="1"/>
    <col min="6919" max="6919" width="4.3984375" style="137" customWidth="1"/>
    <col min="6920" max="7167" width="13.796875" style="137"/>
    <col min="7168" max="7168" width="4.3984375" style="137" customWidth="1"/>
    <col min="7169" max="7169" width="60.19921875" style="137" customWidth="1"/>
    <col min="7170" max="7170" width="28.19921875" style="137" customWidth="1"/>
    <col min="7171" max="7171" width="14.3984375" style="137" customWidth="1"/>
    <col min="7172" max="7172" width="21" style="137" customWidth="1"/>
    <col min="7173" max="7173" width="22.796875" style="137" bestFit="1" customWidth="1"/>
    <col min="7174" max="7174" width="24.796875" style="137" customWidth="1"/>
    <col min="7175" max="7175" width="4.3984375" style="137" customWidth="1"/>
    <col min="7176" max="7423" width="13.796875" style="137"/>
    <col min="7424" max="7424" width="4.3984375" style="137" customWidth="1"/>
    <col min="7425" max="7425" width="60.19921875" style="137" customWidth="1"/>
    <col min="7426" max="7426" width="28.19921875" style="137" customWidth="1"/>
    <col min="7427" max="7427" width="14.3984375" style="137" customWidth="1"/>
    <col min="7428" max="7428" width="21" style="137" customWidth="1"/>
    <col min="7429" max="7429" width="22.796875" style="137" bestFit="1" customWidth="1"/>
    <col min="7430" max="7430" width="24.796875" style="137" customWidth="1"/>
    <col min="7431" max="7431" width="4.3984375" style="137" customWidth="1"/>
    <col min="7432" max="7679" width="13.796875" style="137"/>
    <col min="7680" max="7680" width="4.3984375" style="137" customWidth="1"/>
    <col min="7681" max="7681" width="60.19921875" style="137" customWidth="1"/>
    <col min="7682" max="7682" width="28.19921875" style="137" customWidth="1"/>
    <col min="7683" max="7683" width="14.3984375" style="137" customWidth="1"/>
    <col min="7684" max="7684" width="21" style="137" customWidth="1"/>
    <col min="7685" max="7685" width="22.796875" style="137" bestFit="1" customWidth="1"/>
    <col min="7686" max="7686" width="24.796875" style="137" customWidth="1"/>
    <col min="7687" max="7687" width="4.3984375" style="137" customWidth="1"/>
    <col min="7688" max="7935" width="13.796875" style="137"/>
    <col min="7936" max="7936" width="4.3984375" style="137" customWidth="1"/>
    <col min="7937" max="7937" width="60.19921875" style="137" customWidth="1"/>
    <col min="7938" max="7938" width="28.19921875" style="137" customWidth="1"/>
    <col min="7939" max="7939" width="14.3984375" style="137" customWidth="1"/>
    <col min="7940" max="7940" width="21" style="137" customWidth="1"/>
    <col min="7941" max="7941" width="22.796875" style="137" bestFit="1" customWidth="1"/>
    <col min="7942" max="7942" width="24.796875" style="137" customWidth="1"/>
    <col min="7943" max="7943" width="4.3984375" style="137" customWidth="1"/>
    <col min="7944" max="8191" width="13.796875" style="137"/>
    <col min="8192" max="8192" width="4.3984375" style="137" customWidth="1"/>
    <col min="8193" max="8193" width="60.19921875" style="137" customWidth="1"/>
    <col min="8194" max="8194" width="28.19921875" style="137" customWidth="1"/>
    <col min="8195" max="8195" width="14.3984375" style="137" customWidth="1"/>
    <col min="8196" max="8196" width="21" style="137" customWidth="1"/>
    <col min="8197" max="8197" width="22.796875" style="137" bestFit="1" customWidth="1"/>
    <col min="8198" max="8198" width="24.796875" style="137" customWidth="1"/>
    <col min="8199" max="8199" width="4.3984375" style="137" customWidth="1"/>
    <col min="8200" max="8447" width="13.796875" style="137"/>
    <col min="8448" max="8448" width="4.3984375" style="137" customWidth="1"/>
    <col min="8449" max="8449" width="60.19921875" style="137" customWidth="1"/>
    <col min="8450" max="8450" width="28.19921875" style="137" customWidth="1"/>
    <col min="8451" max="8451" width="14.3984375" style="137" customWidth="1"/>
    <col min="8452" max="8452" width="21" style="137" customWidth="1"/>
    <col min="8453" max="8453" width="22.796875" style="137" bestFit="1" customWidth="1"/>
    <col min="8454" max="8454" width="24.796875" style="137" customWidth="1"/>
    <col min="8455" max="8455" width="4.3984375" style="137" customWidth="1"/>
    <col min="8456" max="8703" width="13.796875" style="137"/>
    <col min="8704" max="8704" width="4.3984375" style="137" customWidth="1"/>
    <col min="8705" max="8705" width="60.19921875" style="137" customWidth="1"/>
    <col min="8706" max="8706" width="28.19921875" style="137" customWidth="1"/>
    <col min="8707" max="8707" width="14.3984375" style="137" customWidth="1"/>
    <col min="8708" max="8708" width="21" style="137" customWidth="1"/>
    <col min="8709" max="8709" width="22.796875" style="137" bestFit="1" customWidth="1"/>
    <col min="8710" max="8710" width="24.796875" style="137" customWidth="1"/>
    <col min="8711" max="8711" width="4.3984375" style="137" customWidth="1"/>
    <col min="8712" max="8959" width="13.796875" style="137"/>
    <col min="8960" max="8960" width="4.3984375" style="137" customWidth="1"/>
    <col min="8961" max="8961" width="60.19921875" style="137" customWidth="1"/>
    <col min="8962" max="8962" width="28.19921875" style="137" customWidth="1"/>
    <col min="8963" max="8963" width="14.3984375" style="137" customWidth="1"/>
    <col min="8964" max="8964" width="21" style="137" customWidth="1"/>
    <col min="8965" max="8965" width="22.796875" style="137" bestFit="1" customWidth="1"/>
    <col min="8966" max="8966" width="24.796875" style="137" customWidth="1"/>
    <col min="8967" max="8967" width="4.3984375" style="137" customWidth="1"/>
    <col min="8968" max="9215" width="13.796875" style="137"/>
    <col min="9216" max="9216" width="4.3984375" style="137" customWidth="1"/>
    <col min="9217" max="9217" width="60.19921875" style="137" customWidth="1"/>
    <col min="9218" max="9218" width="28.19921875" style="137" customWidth="1"/>
    <col min="9219" max="9219" width="14.3984375" style="137" customWidth="1"/>
    <col min="9220" max="9220" width="21" style="137" customWidth="1"/>
    <col min="9221" max="9221" width="22.796875" style="137" bestFit="1" customWidth="1"/>
    <col min="9222" max="9222" width="24.796875" style="137" customWidth="1"/>
    <col min="9223" max="9223" width="4.3984375" style="137" customWidth="1"/>
    <col min="9224" max="9471" width="13.796875" style="137"/>
    <col min="9472" max="9472" width="4.3984375" style="137" customWidth="1"/>
    <col min="9473" max="9473" width="60.19921875" style="137" customWidth="1"/>
    <col min="9474" max="9474" width="28.19921875" style="137" customWidth="1"/>
    <col min="9475" max="9475" width="14.3984375" style="137" customWidth="1"/>
    <col min="9476" max="9476" width="21" style="137" customWidth="1"/>
    <col min="9477" max="9477" width="22.796875" style="137" bestFit="1" customWidth="1"/>
    <col min="9478" max="9478" width="24.796875" style="137" customWidth="1"/>
    <col min="9479" max="9479" width="4.3984375" style="137" customWidth="1"/>
    <col min="9480" max="9727" width="13.796875" style="137"/>
    <col min="9728" max="9728" width="4.3984375" style="137" customWidth="1"/>
    <col min="9729" max="9729" width="60.19921875" style="137" customWidth="1"/>
    <col min="9730" max="9730" width="28.19921875" style="137" customWidth="1"/>
    <col min="9731" max="9731" width="14.3984375" style="137" customWidth="1"/>
    <col min="9732" max="9732" width="21" style="137" customWidth="1"/>
    <col min="9733" max="9733" width="22.796875" style="137" bestFit="1" customWidth="1"/>
    <col min="9734" max="9734" width="24.796875" style="137" customWidth="1"/>
    <col min="9735" max="9735" width="4.3984375" style="137" customWidth="1"/>
    <col min="9736" max="9983" width="13.796875" style="137"/>
    <col min="9984" max="9984" width="4.3984375" style="137" customWidth="1"/>
    <col min="9985" max="9985" width="60.19921875" style="137" customWidth="1"/>
    <col min="9986" max="9986" width="28.19921875" style="137" customWidth="1"/>
    <col min="9987" max="9987" width="14.3984375" style="137" customWidth="1"/>
    <col min="9988" max="9988" width="21" style="137" customWidth="1"/>
    <col min="9989" max="9989" width="22.796875" style="137" bestFit="1" customWidth="1"/>
    <col min="9990" max="9990" width="24.796875" style="137" customWidth="1"/>
    <col min="9991" max="9991" width="4.3984375" style="137" customWidth="1"/>
    <col min="9992" max="10239" width="13.796875" style="137"/>
    <col min="10240" max="10240" width="4.3984375" style="137" customWidth="1"/>
    <col min="10241" max="10241" width="60.19921875" style="137" customWidth="1"/>
    <col min="10242" max="10242" width="28.19921875" style="137" customWidth="1"/>
    <col min="10243" max="10243" width="14.3984375" style="137" customWidth="1"/>
    <col min="10244" max="10244" width="21" style="137" customWidth="1"/>
    <col min="10245" max="10245" width="22.796875" style="137" bestFit="1" customWidth="1"/>
    <col min="10246" max="10246" width="24.796875" style="137" customWidth="1"/>
    <col min="10247" max="10247" width="4.3984375" style="137" customWidth="1"/>
    <col min="10248" max="10495" width="13.796875" style="137"/>
    <col min="10496" max="10496" width="4.3984375" style="137" customWidth="1"/>
    <col min="10497" max="10497" width="60.19921875" style="137" customWidth="1"/>
    <col min="10498" max="10498" width="28.19921875" style="137" customWidth="1"/>
    <col min="10499" max="10499" width="14.3984375" style="137" customWidth="1"/>
    <col min="10500" max="10500" width="21" style="137" customWidth="1"/>
    <col min="10501" max="10501" width="22.796875" style="137" bestFit="1" customWidth="1"/>
    <col min="10502" max="10502" width="24.796875" style="137" customWidth="1"/>
    <col min="10503" max="10503" width="4.3984375" style="137" customWidth="1"/>
    <col min="10504" max="10751" width="13.796875" style="137"/>
    <col min="10752" max="10752" width="4.3984375" style="137" customWidth="1"/>
    <col min="10753" max="10753" width="60.19921875" style="137" customWidth="1"/>
    <col min="10754" max="10754" width="28.19921875" style="137" customWidth="1"/>
    <col min="10755" max="10755" width="14.3984375" style="137" customWidth="1"/>
    <col min="10756" max="10756" width="21" style="137" customWidth="1"/>
    <col min="10757" max="10757" width="22.796875" style="137" bestFit="1" customWidth="1"/>
    <col min="10758" max="10758" width="24.796875" style="137" customWidth="1"/>
    <col min="10759" max="10759" width="4.3984375" style="137" customWidth="1"/>
    <col min="10760" max="11007" width="13.796875" style="137"/>
    <col min="11008" max="11008" width="4.3984375" style="137" customWidth="1"/>
    <col min="11009" max="11009" width="60.19921875" style="137" customWidth="1"/>
    <col min="11010" max="11010" width="28.19921875" style="137" customWidth="1"/>
    <col min="11011" max="11011" width="14.3984375" style="137" customWidth="1"/>
    <col min="11012" max="11012" width="21" style="137" customWidth="1"/>
    <col min="11013" max="11013" width="22.796875" style="137" bestFit="1" customWidth="1"/>
    <col min="11014" max="11014" width="24.796875" style="137" customWidth="1"/>
    <col min="11015" max="11015" width="4.3984375" style="137" customWidth="1"/>
    <col min="11016" max="11263" width="13.796875" style="137"/>
    <col min="11264" max="11264" width="4.3984375" style="137" customWidth="1"/>
    <col min="11265" max="11265" width="60.19921875" style="137" customWidth="1"/>
    <col min="11266" max="11266" width="28.19921875" style="137" customWidth="1"/>
    <col min="11267" max="11267" width="14.3984375" style="137" customWidth="1"/>
    <col min="11268" max="11268" width="21" style="137" customWidth="1"/>
    <col min="11269" max="11269" width="22.796875" style="137" bestFit="1" customWidth="1"/>
    <col min="11270" max="11270" width="24.796875" style="137" customWidth="1"/>
    <col min="11271" max="11271" width="4.3984375" style="137" customWidth="1"/>
    <col min="11272" max="11519" width="13.796875" style="137"/>
    <col min="11520" max="11520" width="4.3984375" style="137" customWidth="1"/>
    <col min="11521" max="11521" width="60.19921875" style="137" customWidth="1"/>
    <col min="11522" max="11522" width="28.19921875" style="137" customWidth="1"/>
    <col min="11523" max="11523" width="14.3984375" style="137" customWidth="1"/>
    <col min="11524" max="11524" width="21" style="137" customWidth="1"/>
    <col min="11525" max="11525" width="22.796875" style="137" bestFit="1" customWidth="1"/>
    <col min="11526" max="11526" width="24.796875" style="137" customWidth="1"/>
    <col min="11527" max="11527" width="4.3984375" style="137" customWidth="1"/>
    <col min="11528" max="11775" width="13.796875" style="137"/>
    <col min="11776" max="11776" width="4.3984375" style="137" customWidth="1"/>
    <col min="11777" max="11777" width="60.19921875" style="137" customWidth="1"/>
    <col min="11778" max="11778" width="28.19921875" style="137" customWidth="1"/>
    <col min="11779" max="11779" width="14.3984375" style="137" customWidth="1"/>
    <col min="11780" max="11780" width="21" style="137" customWidth="1"/>
    <col min="11781" max="11781" width="22.796875" style="137" bestFit="1" customWidth="1"/>
    <col min="11782" max="11782" width="24.796875" style="137" customWidth="1"/>
    <col min="11783" max="11783" width="4.3984375" style="137" customWidth="1"/>
    <col min="11784" max="12031" width="13.796875" style="137"/>
    <col min="12032" max="12032" width="4.3984375" style="137" customWidth="1"/>
    <col min="12033" max="12033" width="60.19921875" style="137" customWidth="1"/>
    <col min="12034" max="12034" width="28.19921875" style="137" customWidth="1"/>
    <col min="12035" max="12035" width="14.3984375" style="137" customWidth="1"/>
    <col min="12036" max="12036" width="21" style="137" customWidth="1"/>
    <col min="12037" max="12037" width="22.796875" style="137" bestFit="1" customWidth="1"/>
    <col min="12038" max="12038" width="24.796875" style="137" customWidth="1"/>
    <col min="12039" max="12039" width="4.3984375" style="137" customWidth="1"/>
    <col min="12040" max="12287" width="13.796875" style="137"/>
    <col min="12288" max="12288" width="4.3984375" style="137" customWidth="1"/>
    <col min="12289" max="12289" width="60.19921875" style="137" customWidth="1"/>
    <col min="12290" max="12290" width="28.19921875" style="137" customWidth="1"/>
    <col min="12291" max="12291" width="14.3984375" style="137" customWidth="1"/>
    <col min="12292" max="12292" width="21" style="137" customWidth="1"/>
    <col min="12293" max="12293" width="22.796875" style="137" bestFit="1" customWidth="1"/>
    <col min="12294" max="12294" width="24.796875" style="137" customWidth="1"/>
    <col min="12295" max="12295" width="4.3984375" style="137" customWidth="1"/>
    <col min="12296" max="12543" width="13.796875" style="137"/>
    <col min="12544" max="12544" width="4.3984375" style="137" customWidth="1"/>
    <col min="12545" max="12545" width="60.19921875" style="137" customWidth="1"/>
    <col min="12546" max="12546" width="28.19921875" style="137" customWidth="1"/>
    <col min="12547" max="12547" width="14.3984375" style="137" customWidth="1"/>
    <col min="12548" max="12548" width="21" style="137" customWidth="1"/>
    <col min="12549" max="12549" width="22.796875" style="137" bestFit="1" customWidth="1"/>
    <col min="12550" max="12550" width="24.796875" style="137" customWidth="1"/>
    <col min="12551" max="12551" width="4.3984375" style="137" customWidth="1"/>
    <col min="12552" max="12799" width="13.796875" style="137"/>
    <col min="12800" max="12800" width="4.3984375" style="137" customWidth="1"/>
    <col min="12801" max="12801" width="60.19921875" style="137" customWidth="1"/>
    <col min="12802" max="12802" width="28.19921875" style="137" customWidth="1"/>
    <col min="12803" max="12803" width="14.3984375" style="137" customWidth="1"/>
    <col min="12804" max="12804" width="21" style="137" customWidth="1"/>
    <col min="12805" max="12805" width="22.796875" style="137" bestFit="1" customWidth="1"/>
    <col min="12806" max="12806" width="24.796875" style="137" customWidth="1"/>
    <col min="12807" max="12807" width="4.3984375" style="137" customWidth="1"/>
    <col min="12808" max="13055" width="13.796875" style="137"/>
    <col min="13056" max="13056" width="4.3984375" style="137" customWidth="1"/>
    <col min="13057" max="13057" width="60.19921875" style="137" customWidth="1"/>
    <col min="13058" max="13058" width="28.19921875" style="137" customWidth="1"/>
    <col min="13059" max="13059" width="14.3984375" style="137" customWidth="1"/>
    <col min="13060" max="13060" width="21" style="137" customWidth="1"/>
    <col min="13061" max="13061" width="22.796875" style="137" bestFit="1" customWidth="1"/>
    <col min="13062" max="13062" width="24.796875" style="137" customWidth="1"/>
    <col min="13063" max="13063" width="4.3984375" style="137" customWidth="1"/>
    <col min="13064" max="13311" width="13.796875" style="137"/>
    <col min="13312" max="13312" width="4.3984375" style="137" customWidth="1"/>
    <col min="13313" max="13313" width="60.19921875" style="137" customWidth="1"/>
    <col min="13314" max="13314" width="28.19921875" style="137" customWidth="1"/>
    <col min="13315" max="13315" width="14.3984375" style="137" customWidth="1"/>
    <col min="13316" max="13316" width="21" style="137" customWidth="1"/>
    <col min="13317" max="13317" width="22.796875" style="137" bestFit="1" customWidth="1"/>
    <col min="13318" max="13318" width="24.796875" style="137" customWidth="1"/>
    <col min="13319" max="13319" width="4.3984375" style="137" customWidth="1"/>
    <col min="13320" max="13567" width="13.796875" style="137"/>
    <col min="13568" max="13568" width="4.3984375" style="137" customWidth="1"/>
    <col min="13569" max="13569" width="60.19921875" style="137" customWidth="1"/>
    <col min="13570" max="13570" width="28.19921875" style="137" customWidth="1"/>
    <col min="13571" max="13571" width="14.3984375" style="137" customWidth="1"/>
    <col min="13572" max="13572" width="21" style="137" customWidth="1"/>
    <col min="13573" max="13573" width="22.796875" style="137" bestFit="1" customWidth="1"/>
    <col min="13574" max="13574" width="24.796875" style="137" customWidth="1"/>
    <col min="13575" max="13575" width="4.3984375" style="137" customWidth="1"/>
    <col min="13576" max="13823" width="13.796875" style="137"/>
    <col min="13824" max="13824" width="4.3984375" style="137" customWidth="1"/>
    <col min="13825" max="13825" width="60.19921875" style="137" customWidth="1"/>
    <col min="13826" max="13826" width="28.19921875" style="137" customWidth="1"/>
    <col min="13827" max="13827" width="14.3984375" style="137" customWidth="1"/>
    <col min="13828" max="13828" width="21" style="137" customWidth="1"/>
    <col min="13829" max="13829" width="22.796875" style="137" bestFit="1" customWidth="1"/>
    <col min="13830" max="13830" width="24.796875" style="137" customWidth="1"/>
    <col min="13831" max="13831" width="4.3984375" style="137" customWidth="1"/>
    <col min="13832" max="14079" width="13.796875" style="137"/>
    <col min="14080" max="14080" width="4.3984375" style="137" customWidth="1"/>
    <col min="14081" max="14081" width="60.19921875" style="137" customWidth="1"/>
    <col min="14082" max="14082" width="28.19921875" style="137" customWidth="1"/>
    <col min="14083" max="14083" width="14.3984375" style="137" customWidth="1"/>
    <col min="14084" max="14084" width="21" style="137" customWidth="1"/>
    <col min="14085" max="14085" width="22.796875" style="137" bestFit="1" customWidth="1"/>
    <col min="14086" max="14086" width="24.796875" style="137" customWidth="1"/>
    <col min="14087" max="14087" width="4.3984375" style="137" customWidth="1"/>
    <col min="14088" max="14335" width="13.796875" style="137"/>
    <col min="14336" max="14336" width="4.3984375" style="137" customWidth="1"/>
    <col min="14337" max="14337" width="60.19921875" style="137" customWidth="1"/>
    <col min="14338" max="14338" width="28.19921875" style="137" customWidth="1"/>
    <col min="14339" max="14339" width="14.3984375" style="137" customWidth="1"/>
    <col min="14340" max="14340" width="21" style="137" customWidth="1"/>
    <col min="14341" max="14341" width="22.796875" style="137" bestFit="1" customWidth="1"/>
    <col min="14342" max="14342" width="24.796875" style="137" customWidth="1"/>
    <col min="14343" max="14343" width="4.3984375" style="137" customWidth="1"/>
    <col min="14344" max="14591" width="13.796875" style="137"/>
    <col min="14592" max="14592" width="4.3984375" style="137" customWidth="1"/>
    <col min="14593" max="14593" width="60.19921875" style="137" customWidth="1"/>
    <col min="14594" max="14594" width="28.19921875" style="137" customWidth="1"/>
    <col min="14595" max="14595" width="14.3984375" style="137" customWidth="1"/>
    <col min="14596" max="14596" width="21" style="137" customWidth="1"/>
    <col min="14597" max="14597" width="22.796875" style="137" bestFit="1" customWidth="1"/>
    <col min="14598" max="14598" width="24.796875" style="137" customWidth="1"/>
    <col min="14599" max="14599" width="4.3984375" style="137" customWidth="1"/>
    <col min="14600" max="14847" width="13.796875" style="137"/>
    <col min="14848" max="14848" width="4.3984375" style="137" customWidth="1"/>
    <col min="14849" max="14849" width="60.19921875" style="137" customWidth="1"/>
    <col min="14850" max="14850" width="28.19921875" style="137" customWidth="1"/>
    <col min="14851" max="14851" width="14.3984375" style="137" customWidth="1"/>
    <col min="14852" max="14852" width="21" style="137" customWidth="1"/>
    <col min="14853" max="14853" width="22.796875" style="137" bestFit="1" customWidth="1"/>
    <col min="14854" max="14854" width="24.796875" style="137" customWidth="1"/>
    <col min="14855" max="14855" width="4.3984375" style="137" customWidth="1"/>
    <col min="14856" max="15103" width="13.796875" style="137"/>
    <col min="15104" max="15104" width="4.3984375" style="137" customWidth="1"/>
    <col min="15105" max="15105" width="60.19921875" style="137" customWidth="1"/>
    <col min="15106" max="15106" width="28.19921875" style="137" customWidth="1"/>
    <col min="15107" max="15107" width="14.3984375" style="137" customWidth="1"/>
    <col min="15108" max="15108" width="21" style="137" customWidth="1"/>
    <col min="15109" max="15109" width="22.796875" style="137" bestFit="1" customWidth="1"/>
    <col min="15110" max="15110" width="24.796875" style="137" customWidth="1"/>
    <col min="15111" max="15111" width="4.3984375" style="137" customWidth="1"/>
    <col min="15112" max="15359" width="13.796875" style="137"/>
    <col min="15360" max="15360" width="4.3984375" style="137" customWidth="1"/>
    <col min="15361" max="15361" width="60.19921875" style="137" customWidth="1"/>
    <col min="15362" max="15362" width="28.19921875" style="137" customWidth="1"/>
    <col min="15363" max="15363" width="14.3984375" style="137" customWidth="1"/>
    <col min="15364" max="15364" width="21" style="137" customWidth="1"/>
    <col min="15365" max="15365" width="22.796875" style="137" bestFit="1" customWidth="1"/>
    <col min="15366" max="15366" width="24.796875" style="137" customWidth="1"/>
    <col min="15367" max="15367" width="4.3984375" style="137" customWidth="1"/>
    <col min="15368" max="15615" width="13.796875" style="137"/>
    <col min="15616" max="15616" width="4.3984375" style="137" customWidth="1"/>
    <col min="15617" max="15617" width="60.19921875" style="137" customWidth="1"/>
    <col min="15618" max="15618" width="28.19921875" style="137" customWidth="1"/>
    <col min="15619" max="15619" width="14.3984375" style="137" customWidth="1"/>
    <col min="15620" max="15620" width="21" style="137" customWidth="1"/>
    <col min="15621" max="15621" width="22.796875" style="137" bestFit="1" customWidth="1"/>
    <col min="15622" max="15622" width="24.796875" style="137" customWidth="1"/>
    <col min="15623" max="15623" width="4.3984375" style="137" customWidth="1"/>
    <col min="15624" max="15871" width="13.796875" style="137"/>
    <col min="15872" max="15872" width="4.3984375" style="137" customWidth="1"/>
    <col min="15873" max="15873" width="60.19921875" style="137" customWidth="1"/>
    <col min="15874" max="15874" width="28.19921875" style="137" customWidth="1"/>
    <col min="15875" max="15875" width="14.3984375" style="137" customWidth="1"/>
    <col min="15876" max="15876" width="21" style="137" customWidth="1"/>
    <col min="15877" max="15877" width="22.796875" style="137" bestFit="1" customWidth="1"/>
    <col min="15878" max="15878" width="24.796875" style="137" customWidth="1"/>
    <col min="15879" max="15879" width="4.3984375" style="137" customWidth="1"/>
    <col min="15880" max="16127" width="13.796875" style="137"/>
    <col min="16128" max="16128" width="4.3984375" style="137" customWidth="1"/>
    <col min="16129" max="16129" width="60.19921875" style="137" customWidth="1"/>
    <col min="16130" max="16130" width="28.19921875" style="137" customWidth="1"/>
    <col min="16131" max="16131" width="14.3984375" style="137" customWidth="1"/>
    <col min="16132" max="16132" width="21" style="137" customWidth="1"/>
    <col min="16133" max="16133" width="22.796875" style="137" bestFit="1" customWidth="1"/>
    <col min="16134" max="16134" width="24.796875" style="137" customWidth="1"/>
    <col min="16135" max="16135" width="4.3984375" style="137" customWidth="1"/>
    <col min="16136" max="16384" width="13.796875" style="137"/>
  </cols>
  <sheetData>
    <row r="1" spans="3:8">
      <c r="H1" s="138"/>
    </row>
    <row r="2" spans="3:8" ht="18">
      <c r="C2" s="449" t="s">
        <v>93</v>
      </c>
      <c r="D2" s="449"/>
      <c r="E2" s="449"/>
      <c r="F2" s="449"/>
      <c r="G2" s="154"/>
      <c r="H2" s="154"/>
    </row>
    <row r="3" spans="3:8" ht="18">
      <c r="C3" s="449" t="s">
        <v>94</v>
      </c>
      <c r="D3" s="449"/>
      <c r="E3" s="449"/>
      <c r="F3" s="449"/>
      <c r="G3" s="154"/>
      <c r="H3" s="154"/>
    </row>
    <row r="5" spans="3:8" ht="14" customHeight="1">
      <c r="C5" s="3" t="str">
        <f>+Datos!$B$13&amp;+Datos!$C$13</f>
        <v xml:space="preserve">Licitación Pública Nº </v>
      </c>
      <c r="D5" s="1"/>
      <c r="E5"/>
      <c r="F5"/>
      <c r="H5" s="151"/>
    </row>
    <row r="6" spans="3:8" ht="14" customHeight="1">
      <c r="C6" s="3" t="str">
        <f>+Datos!$B$14&amp;+Datos!$C$14</f>
        <v xml:space="preserve">Nombre de la Empresa: </v>
      </c>
      <c r="D6" s="1"/>
      <c r="E6"/>
      <c r="F6"/>
      <c r="H6" s="151"/>
    </row>
    <row r="7" spans="3:8" ht="14" customHeight="1">
      <c r="C7" s="3" t="str">
        <f>+Datos!$B$15&amp;+Datos!$C$15</f>
        <v>Nombre y Firma del Representante Legal:</v>
      </c>
      <c r="D7" s="1"/>
      <c r="E7"/>
      <c r="F7"/>
      <c r="H7" s="151"/>
    </row>
    <row r="8" spans="3:8" ht="14" customHeight="1">
      <c r="C8" s="1"/>
      <c r="D8" s="1"/>
      <c r="E8"/>
      <c r="F8"/>
      <c r="H8" s="151"/>
    </row>
    <row r="9" spans="3:8" ht="14" customHeight="1">
      <c r="C9" s="233" t="str">
        <f>+'Formato 1'!$C$24</f>
        <v xml:space="preserve">Pesos mexicanos a precios de: </v>
      </c>
      <c r="D9" s="512">
        <f>+'Formato 1'!$D$24</f>
        <v>0</v>
      </c>
      <c r="E9"/>
      <c r="F9"/>
      <c r="H9" s="156"/>
    </row>
    <row r="10" spans="3:8" ht="14" customHeight="1">
      <c r="C10"/>
      <c r="D10"/>
      <c r="E10"/>
      <c r="F10"/>
      <c r="H10" s="151"/>
    </row>
    <row r="11" spans="3:8">
      <c r="C11"/>
      <c r="D11"/>
      <c r="E11"/>
      <c r="F11"/>
    </row>
    <row r="12" spans="3:8" s="140" customFormat="1" ht="18">
      <c r="C12" s="435" t="s">
        <v>174</v>
      </c>
      <c r="D12" s="435"/>
      <c r="E12" s="435"/>
      <c r="F12" s="435"/>
      <c r="G12" s="158"/>
      <c r="H12" s="158"/>
    </row>
    <row r="13" spans="3:8" s="140" customFormat="1" ht="18" customHeight="1">
      <c r="C13" s="436" t="s">
        <v>146</v>
      </c>
      <c r="D13" s="436"/>
      <c r="E13" s="436"/>
      <c r="F13" s="436"/>
      <c r="G13" s="159"/>
      <c r="H13" s="159"/>
    </row>
    <row r="14" spans="3:8" ht="14" thickBot="1"/>
    <row r="15" spans="3:8" s="80" customFormat="1" ht="26.25" customHeight="1">
      <c r="C15" s="338" t="s">
        <v>33</v>
      </c>
      <c r="D15" s="339" t="s">
        <v>97</v>
      </c>
      <c r="E15" s="110" t="s">
        <v>144</v>
      </c>
      <c r="F15" s="111" t="s">
        <v>147</v>
      </c>
    </row>
    <row r="16" spans="3:8" ht="14" thickBot="1">
      <c r="C16" s="162"/>
      <c r="D16" s="163"/>
      <c r="E16" s="163"/>
      <c r="F16" s="197"/>
    </row>
    <row r="17" spans="3:6" s="198" customFormat="1">
      <c r="C17" s="226"/>
      <c r="D17" s="200"/>
      <c r="E17" s="408"/>
      <c r="F17" s="220">
        <f>D17*E17</f>
        <v>0</v>
      </c>
    </row>
    <row r="18" spans="3:6" s="198" customFormat="1">
      <c r="C18" s="201"/>
      <c r="D18" s="202"/>
      <c r="E18" s="227"/>
      <c r="F18" s="221">
        <f>D18*E18</f>
        <v>0</v>
      </c>
    </row>
    <row r="19" spans="3:6" s="198" customFormat="1">
      <c r="C19" s="201"/>
      <c r="D19" s="202"/>
      <c r="E19" s="227"/>
      <c r="F19" s="221">
        <f>D19*E19</f>
        <v>0</v>
      </c>
    </row>
    <row r="20" spans="3:6" s="198" customFormat="1">
      <c r="C20" s="201"/>
      <c r="D20" s="202"/>
      <c r="E20" s="227"/>
      <c r="F20" s="221">
        <f>D20*E20</f>
        <v>0</v>
      </c>
    </row>
    <row r="21" spans="3:6" s="198" customFormat="1">
      <c r="C21" s="201"/>
      <c r="D21" s="202"/>
      <c r="E21" s="227"/>
      <c r="F21" s="221">
        <f>D21*E21</f>
        <v>0</v>
      </c>
    </row>
    <row r="22" spans="3:6" s="198" customFormat="1">
      <c r="C22" s="201"/>
      <c r="D22" s="202"/>
      <c r="E22" s="227"/>
      <c r="F22" s="221">
        <f t="shared" ref="F22:F76" si="0">D22*E22</f>
        <v>0</v>
      </c>
    </row>
    <row r="23" spans="3:6" s="198" customFormat="1">
      <c r="C23" s="201"/>
      <c r="D23" s="202"/>
      <c r="E23" s="227"/>
      <c r="F23" s="221">
        <f t="shared" si="0"/>
        <v>0</v>
      </c>
    </row>
    <row r="24" spans="3:6" s="198" customFormat="1">
      <c r="C24" s="201"/>
      <c r="D24" s="202"/>
      <c r="E24" s="227"/>
      <c r="F24" s="221">
        <f t="shared" si="0"/>
        <v>0</v>
      </c>
    </row>
    <row r="25" spans="3:6" s="198" customFormat="1">
      <c r="C25" s="201"/>
      <c r="D25" s="202"/>
      <c r="E25" s="227"/>
      <c r="F25" s="221">
        <f t="shared" si="0"/>
        <v>0</v>
      </c>
    </row>
    <row r="26" spans="3:6" s="198" customFormat="1">
      <c r="C26" s="201"/>
      <c r="D26" s="202"/>
      <c r="E26" s="227"/>
      <c r="F26" s="221">
        <f t="shared" si="0"/>
        <v>0</v>
      </c>
    </row>
    <row r="27" spans="3:6" s="198" customFormat="1">
      <c r="C27" s="201"/>
      <c r="D27" s="202"/>
      <c r="E27" s="227"/>
      <c r="F27" s="221">
        <f t="shared" si="0"/>
        <v>0</v>
      </c>
    </row>
    <row r="28" spans="3:6" s="198" customFormat="1">
      <c r="C28" s="201"/>
      <c r="D28" s="202"/>
      <c r="E28" s="227"/>
      <c r="F28" s="221">
        <f t="shared" si="0"/>
        <v>0</v>
      </c>
    </row>
    <row r="29" spans="3:6" s="198" customFormat="1">
      <c r="C29" s="201"/>
      <c r="D29" s="202"/>
      <c r="E29" s="227"/>
      <c r="F29" s="221">
        <f t="shared" si="0"/>
        <v>0</v>
      </c>
    </row>
    <row r="30" spans="3:6" s="198" customFormat="1">
      <c r="C30" s="201"/>
      <c r="D30" s="202"/>
      <c r="E30" s="227"/>
      <c r="F30" s="221">
        <f t="shared" si="0"/>
        <v>0</v>
      </c>
    </row>
    <row r="31" spans="3:6" s="198" customFormat="1">
      <c r="C31" s="201"/>
      <c r="D31" s="202"/>
      <c r="E31" s="227"/>
      <c r="F31" s="221">
        <f t="shared" si="0"/>
        <v>0</v>
      </c>
    </row>
    <row r="32" spans="3:6" s="198" customFormat="1">
      <c r="C32" s="201"/>
      <c r="D32" s="202"/>
      <c r="E32" s="227"/>
      <c r="F32" s="221">
        <f t="shared" si="0"/>
        <v>0</v>
      </c>
    </row>
    <row r="33" spans="3:6" s="198" customFormat="1">
      <c r="C33" s="201"/>
      <c r="D33" s="202"/>
      <c r="E33" s="227"/>
      <c r="F33" s="221">
        <f t="shared" si="0"/>
        <v>0</v>
      </c>
    </row>
    <row r="34" spans="3:6" s="198" customFormat="1">
      <c r="C34" s="201"/>
      <c r="D34" s="202"/>
      <c r="E34" s="227"/>
      <c r="F34" s="221">
        <f t="shared" si="0"/>
        <v>0</v>
      </c>
    </row>
    <row r="35" spans="3:6" s="198" customFormat="1">
      <c r="C35" s="201"/>
      <c r="D35" s="202"/>
      <c r="E35" s="227"/>
      <c r="F35" s="221">
        <f t="shared" si="0"/>
        <v>0</v>
      </c>
    </row>
    <row r="36" spans="3:6" s="198" customFormat="1">
      <c r="C36" s="201"/>
      <c r="D36" s="202"/>
      <c r="E36" s="227"/>
      <c r="F36" s="221">
        <f t="shared" si="0"/>
        <v>0</v>
      </c>
    </row>
    <row r="37" spans="3:6" s="198" customFormat="1">
      <c r="C37" s="201"/>
      <c r="D37" s="202"/>
      <c r="E37" s="227"/>
      <c r="F37" s="221">
        <f t="shared" si="0"/>
        <v>0</v>
      </c>
    </row>
    <row r="38" spans="3:6" s="198" customFormat="1">
      <c r="C38" s="201"/>
      <c r="D38" s="202"/>
      <c r="E38" s="227"/>
      <c r="F38" s="221">
        <f t="shared" si="0"/>
        <v>0</v>
      </c>
    </row>
    <row r="39" spans="3:6" s="198" customFormat="1">
      <c r="C39" s="201"/>
      <c r="D39" s="202"/>
      <c r="E39" s="227"/>
      <c r="F39" s="221">
        <f t="shared" si="0"/>
        <v>0</v>
      </c>
    </row>
    <row r="40" spans="3:6" s="198" customFormat="1">
      <c r="C40" s="201"/>
      <c r="D40" s="202"/>
      <c r="E40" s="227"/>
      <c r="F40" s="221">
        <f t="shared" si="0"/>
        <v>0</v>
      </c>
    </row>
    <row r="41" spans="3:6" s="198" customFormat="1">
      <c r="C41" s="201"/>
      <c r="D41" s="202"/>
      <c r="E41" s="227"/>
      <c r="F41" s="221">
        <f t="shared" si="0"/>
        <v>0</v>
      </c>
    </row>
    <row r="42" spans="3:6" s="198" customFormat="1">
      <c r="C42" s="201"/>
      <c r="D42" s="202"/>
      <c r="E42" s="227"/>
      <c r="F42" s="221">
        <f t="shared" si="0"/>
        <v>0</v>
      </c>
    </row>
    <row r="43" spans="3:6" s="198" customFormat="1">
      <c r="C43" s="201"/>
      <c r="D43" s="202"/>
      <c r="E43" s="227"/>
      <c r="F43" s="221">
        <f t="shared" si="0"/>
        <v>0</v>
      </c>
    </row>
    <row r="44" spans="3:6" s="198" customFormat="1">
      <c r="C44" s="201"/>
      <c r="D44" s="202"/>
      <c r="E44" s="227"/>
      <c r="F44" s="221">
        <f t="shared" si="0"/>
        <v>0</v>
      </c>
    </row>
    <row r="45" spans="3:6" s="198" customFormat="1">
      <c r="C45" s="201"/>
      <c r="D45" s="202"/>
      <c r="E45" s="227"/>
      <c r="F45" s="221">
        <f t="shared" si="0"/>
        <v>0</v>
      </c>
    </row>
    <row r="46" spans="3:6" s="198" customFormat="1">
      <c r="C46" s="201"/>
      <c r="D46" s="202"/>
      <c r="E46" s="227"/>
      <c r="F46" s="221">
        <f t="shared" si="0"/>
        <v>0</v>
      </c>
    </row>
    <row r="47" spans="3:6" s="198" customFormat="1">
      <c r="C47" s="201"/>
      <c r="D47" s="202"/>
      <c r="E47" s="227"/>
      <c r="F47" s="221">
        <f t="shared" si="0"/>
        <v>0</v>
      </c>
    </row>
    <row r="48" spans="3:6" s="198" customFormat="1">
      <c r="C48" s="201"/>
      <c r="D48" s="202"/>
      <c r="E48" s="227"/>
      <c r="F48" s="221">
        <f>D48*E48</f>
        <v>0</v>
      </c>
    </row>
    <row r="49" spans="3:6" s="198" customFormat="1">
      <c r="C49" s="201"/>
      <c r="D49" s="202"/>
      <c r="E49" s="227"/>
      <c r="F49" s="221">
        <f t="shared" si="0"/>
        <v>0</v>
      </c>
    </row>
    <row r="50" spans="3:6" s="198" customFormat="1">
      <c r="C50" s="201"/>
      <c r="D50" s="202"/>
      <c r="E50" s="227"/>
      <c r="F50" s="221">
        <f t="shared" si="0"/>
        <v>0</v>
      </c>
    </row>
    <row r="51" spans="3:6" s="198" customFormat="1">
      <c r="C51" s="201"/>
      <c r="D51" s="202"/>
      <c r="E51" s="227"/>
      <c r="F51" s="221">
        <f t="shared" si="0"/>
        <v>0</v>
      </c>
    </row>
    <row r="52" spans="3:6" s="198" customFormat="1">
      <c r="C52" s="201"/>
      <c r="D52" s="202"/>
      <c r="E52" s="227"/>
      <c r="F52" s="221">
        <f t="shared" si="0"/>
        <v>0</v>
      </c>
    </row>
    <row r="53" spans="3:6" s="198" customFormat="1">
      <c r="C53" s="201"/>
      <c r="D53" s="202"/>
      <c r="E53" s="227"/>
      <c r="F53" s="221">
        <f t="shared" si="0"/>
        <v>0</v>
      </c>
    </row>
    <row r="54" spans="3:6" s="198" customFormat="1">
      <c r="C54" s="201"/>
      <c r="D54" s="202"/>
      <c r="E54" s="227"/>
      <c r="F54" s="221">
        <f t="shared" si="0"/>
        <v>0</v>
      </c>
    </row>
    <row r="55" spans="3:6" s="198" customFormat="1">
      <c r="C55" s="201"/>
      <c r="D55" s="202"/>
      <c r="E55" s="227"/>
      <c r="F55" s="221">
        <f t="shared" si="0"/>
        <v>0</v>
      </c>
    </row>
    <row r="56" spans="3:6" s="198" customFormat="1">
      <c r="C56" s="201"/>
      <c r="D56" s="202"/>
      <c r="E56" s="227"/>
      <c r="F56" s="221">
        <f t="shared" si="0"/>
        <v>0</v>
      </c>
    </row>
    <row r="57" spans="3:6" s="198" customFormat="1">
      <c r="C57" s="201"/>
      <c r="D57" s="202"/>
      <c r="E57" s="227"/>
      <c r="F57" s="221">
        <f t="shared" si="0"/>
        <v>0</v>
      </c>
    </row>
    <row r="58" spans="3:6" s="198" customFormat="1">
      <c r="C58" s="201"/>
      <c r="D58" s="202"/>
      <c r="E58" s="227"/>
      <c r="F58" s="221">
        <f t="shared" si="0"/>
        <v>0</v>
      </c>
    </row>
    <row r="59" spans="3:6" s="198" customFormat="1">
      <c r="C59" s="201"/>
      <c r="D59" s="202"/>
      <c r="E59" s="227"/>
      <c r="F59" s="221">
        <f t="shared" si="0"/>
        <v>0</v>
      </c>
    </row>
    <row r="60" spans="3:6" s="198" customFormat="1">
      <c r="C60" s="201"/>
      <c r="D60" s="202"/>
      <c r="E60" s="227"/>
      <c r="F60" s="221">
        <f t="shared" si="0"/>
        <v>0</v>
      </c>
    </row>
    <row r="61" spans="3:6" s="198" customFormat="1">
      <c r="C61" s="201"/>
      <c r="D61" s="202"/>
      <c r="E61" s="227"/>
      <c r="F61" s="221">
        <f t="shared" si="0"/>
        <v>0</v>
      </c>
    </row>
    <row r="62" spans="3:6" s="198" customFormat="1">
      <c r="C62" s="201"/>
      <c r="D62" s="202"/>
      <c r="E62" s="227"/>
      <c r="F62" s="221">
        <f t="shared" si="0"/>
        <v>0</v>
      </c>
    </row>
    <row r="63" spans="3:6" s="198" customFormat="1">
      <c r="C63" s="201"/>
      <c r="D63" s="202"/>
      <c r="E63" s="227"/>
      <c r="F63" s="221">
        <f t="shared" si="0"/>
        <v>0</v>
      </c>
    </row>
    <row r="64" spans="3:6" s="198" customFormat="1">
      <c r="C64" s="201"/>
      <c r="D64" s="202"/>
      <c r="E64" s="227"/>
      <c r="F64" s="221">
        <f t="shared" si="0"/>
        <v>0</v>
      </c>
    </row>
    <row r="65" spans="3:6" s="198" customFormat="1">
      <c r="C65" s="201"/>
      <c r="D65" s="202"/>
      <c r="E65" s="227"/>
      <c r="F65" s="221">
        <f t="shared" si="0"/>
        <v>0</v>
      </c>
    </row>
    <row r="66" spans="3:6" s="198" customFormat="1">
      <c r="C66" s="201"/>
      <c r="D66" s="202"/>
      <c r="E66" s="227"/>
      <c r="F66" s="221">
        <f t="shared" si="0"/>
        <v>0</v>
      </c>
    </row>
    <row r="67" spans="3:6" s="198" customFormat="1">
      <c r="C67" s="201"/>
      <c r="D67" s="202"/>
      <c r="E67" s="227"/>
      <c r="F67" s="221">
        <f t="shared" si="0"/>
        <v>0</v>
      </c>
    </row>
    <row r="68" spans="3:6" s="198" customFormat="1">
      <c r="C68" s="201"/>
      <c r="D68" s="202"/>
      <c r="E68" s="227"/>
      <c r="F68" s="221">
        <f t="shared" si="0"/>
        <v>0</v>
      </c>
    </row>
    <row r="69" spans="3:6" s="198" customFormat="1">
      <c r="C69" s="201"/>
      <c r="D69" s="202"/>
      <c r="E69" s="227"/>
      <c r="F69" s="221">
        <f t="shared" si="0"/>
        <v>0</v>
      </c>
    </row>
    <row r="70" spans="3:6" s="198" customFormat="1">
      <c r="C70" s="201"/>
      <c r="D70" s="202"/>
      <c r="E70" s="227"/>
      <c r="F70" s="221">
        <f t="shared" si="0"/>
        <v>0</v>
      </c>
    </row>
    <row r="71" spans="3:6" s="198" customFormat="1">
      <c r="C71" s="201"/>
      <c r="D71" s="202"/>
      <c r="E71" s="227"/>
      <c r="F71" s="221">
        <f t="shared" si="0"/>
        <v>0</v>
      </c>
    </row>
    <row r="72" spans="3:6" s="198" customFormat="1">
      <c r="C72" s="201"/>
      <c r="D72" s="202"/>
      <c r="E72" s="227"/>
      <c r="F72" s="221">
        <f t="shared" si="0"/>
        <v>0</v>
      </c>
    </row>
    <row r="73" spans="3:6" s="198" customFormat="1">
      <c r="C73" s="201"/>
      <c r="D73" s="202"/>
      <c r="E73" s="227"/>
      <c r="F73" s="221">
        <f t="shared" si="0"/>
        <v>0</v>
      </c>
    </row>
    <row r="74" spans="3:6" s="198" customFormat="1">
      <c r="C74" s="201"/>
      <c r="D74" s="202"/>
      <c r="E74" s="227"/>
      <c r="F74" s="221">
        <f t="shared" si="0"/>
        <v>0</v>
      </c>
    </row>
    <row r="75" spans="3:6" s="198" customFormat="1">
      <c r="C75" s="201"/>
      <c r="D75" s="202"/>
      <c r="E75" s="227"/>
      <c r="F75" s="221">
        <f t="shared" si="0"/>
        <v>0</v>
      </c>
    </row>
    <row r="76" spans="3:6" s="198" customFormat="1" ht="14" thickBot="1">
      <c r="C76" s="203"/>
      <c r="D76" s="228"/>
      <c r="E76" s="229"/>
      <c r="F76" s="222">
        <f t="shared" si="0"/>
        <v>0</v>
      </c>
    </row>
    <row r="77" spans="3:6" s="167" customFormat="1" ht="14" thickBot="1"/>
    <row r="78" spans="3:6" ht="17" thickBot="1">
      <c r="E78" s="230" t="s">
        <v>9</v>
      </c>
      <c r="F78" s="230">
        <f>SUM(F17:F76)</f>
        <v>0</v>
      </c>
    </row>
    <row r="79" spans="3:6">
      <c r="C79" s="152"/>
      <c r="D79" s="138"/>
      <c r="E79" s="138"/>
      <c r="F79" s="138"/>
    </row>
    <row r="80" spans="3:6" s="167" customFormat="1">
      <c r="C80" s="223"/>
      <c r="D80" s="224"/>
      <c r="E80" s="224"/>
      <c r="F80" s="224"/>
    </row>
    <row r="81" spans="3:3" s="167" customFormat="1">
      <c r="C81" s="225"/>
    </row>
    <row r="82" spans="3:3" s="167" customFormat="1"/>
  </sheetData>
  <sheetProtection algorithmName="SHA-512" hashValue="Jscy4n4HekxglZPhhVDnFM7SukkDiozBb6WWHMQRm5k+3zHrD1vgEAW0PXXwCSc+clSON+KMmHbAFxSq8E+eOg==" saltValue="dDMBM6pDmTr4AUy6TfCAcQ==" spinCount="100000" sheet="1" objects="1" scenarios="1"/>
  <mergeCells count="4">
    <mergeCell ref="C12:F12"/>
    <mergeCell ref="C13:F13"/>
    <mergeCell ref="C2:F2"/>
    <mergeCell ref="C3:F3"/>
  </mergeCells>
  <pageMargins left="0.7" right="0.7" top="0.75" bottom="0.75" header="0.3" footer="0.3"/>
  <ignoredErrors>
    <ignoredError sqref="F17 F18:F76" unlockedFormula="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dimension ref="B2:R42"/>
  <sheetViews>
    <sheetView topLeftCell="A4" workbookViewId="0">
      <selection activeCell="I24" sqref="I24"/>
    </sheetView>
  </sheetViews>
  <sheetFormatPr baseColWidth="10" defaultColWidth="10.3984375" defaultRowHeight="13"/>
  <cols>
    <col min="1" max="1" width="5.19921875" style="1" customWidth="1"/>
    <col min="2" max="2" width="3.3984375" style="1" customWidth="1"/>
    <col min="3" max="3" width="46.796875" style="1" customWidth="1"/>
    <col min="4" max="4" width="18.3984375" style="1" customWidth="1"/>
    <col min="5" max="5" width="17.19921875" style="1" customWidth="1"/>
    <col min="6" max="6" width="16.796875" style="1" customWidth="1"/>
    <col min="7" max="7" width="11" style="1" bestFit="1" customWidth="1"/>
    <col min="9" max="9" width="26.3984375" customWidth="1"/>
    <col min="10" max="10" width="15.3984375" customWidth="1"/>
    <col min="11" max="12" width="13.59765625" bestFit="1" customWidth="1"/>
    <col min="19" max="16384" width="10.3984375" style="1"/>
  </cols>
  <sheetData>
    <row r="2" spans="2:8">
      <c r="C2" s="134"/>
      <c r="D2" s="134"/>
      <c r="E2" s="134"/>
      <c r="F2" s="134"/>
      <c r="G2" s="134"/>
      <c r="H2" s="134"/>
    </row>
    <row r="3" spans="2:8" ht="18">
      <c r="C3" s="450" t="s">
        <v>93</v>
      </c>
      <c r="D3" s="450"/>
      <c r="E3" s="450"/>
      <c r="F3" s="450"/>
      <c r="G3" s="450"/>
      <c r="H3" s="450"/>
    </row>
    <row r="4" spans="2:8" ht="18">
      <c r="C4" s="450" t="s">
        <v>94</v>
      </c>
      <c r="D4" s="450"/>
      <c r="E4" s="450"/>
      <c r="F4" s="450"/>
      <c r="G4" s="450"/>
      <c r="H4" s="450"/>
    </row>
    <row r="5" spans="2:8">
      <c r="C5" s="135"/>
      <c r="D5" s="135"/>
      <c r="E5" s="135"/>
      <c r="F5" s="135"/>
      <c r="G5" s="135"/>
      <c r="H5" s="135"/>
    </row>
    <row r="6" spans="2:8">
      <c r="C6"/>
      <c r="D6"/>
      <c r="E6"/>
      <c r="F6"/>
      <c r="G6"/>
    </row>
    <row r="7" spans="2:8">
      <c r="C7" s="3" t="str">
        <f>+Datos!$B$14&amp;+Datos!$C$14</f>
        <v xml:space="preserve">Nombre de la Empresa: </v>
      </c>
      <c r="E7"/>
      <c r="F7"/>
      <c r="G7"/>
    </row>
    <row r="8" spans="2:8">
      <c r="C8" s="3" t="str">
        <f>+Datos!$B$15&amp;+Datos!$C$15</f>
        <v>Nombre y Firma del Representante Legal:</v>
      </c>
      <c r="E8"/>
      <c r="F8"/>
      <c r="G8"/>
    </row>
    <row r="9" spans="2:8">
      <c r="E9"/>
      <c r="F9"/>
      <c r="G9"/>
    </row>
    <row r="10" spans="2:8">
      <c r="C10" s="233" t="str">
        <f>+'Formato 1'!$C$24</f>
        <v xml:space="preserve">Pesos mexicanos a precios de: </v>
      </c>
      <c r="D10" s="512">
        <f>+'Formato 1'!$D$24</f>
        <v>0</v>
      </c>
      <c r="E10"/>
      <c r="F10"/>
      <c r="G10"/>
    </row>
    <row r="11" spans="2:8">
      <c r="B11" s="234"/>
      <c r="C11"/>
      <c r="D11"/>
      <c r="E11"/>
      <c r="F11"/>
      <c r="G11"/>
    </row>
    <row r="12" spans="2:8">
      <c r="B12" s="234"/>
      <c r="C12"/>
      <c r="D12"/>
      <c r="E12"/>
      <c r="F12"/>
      <c r="G12"/>
    </row>
    <row r="13" spans="2:8" ht="16" customHeight="1">
      <c r="B13" s="234"/>
      <c r="C13" s="451" t="s">
        <v>150</v>
      </c>
      <c r="D13" s="451"/>
      <c r="E13" s="451"/>
      <c r="F13" s="451"/>
      <c r="G13" s="340"/>
      <c r="H13" s="340"/>
    </row>
    <row r="15" spans="2:8">
      <c r="C15" s="455" t="str">
        <f>+'Formato 2'!$B$35</f>
        <v>Obras del Tratamiento Secundario</v>
      </c>
      <c r="D15" s="455"/>
      <c r="E15" s="455"/>
      <c r="F15" s="455"/>
    </row>
    <row r="16" spans="2:8">
      <c r="C16" s="452" t="s">
        <v>198</v>
      </c>
      <c r="D16" s="453"/>
      <c r="E16" s="453"/>
      <c r="F16" s="454"/>
    </row>
    <row r="17" spans="2:9" ht="16">
      <c r="I17" s="2"/>
    </row>
    <row r="18" spans="2:9" ht="40.25" customHeight="1">
      <c r="C18" s="235" t="s">
        <v>33</v>
      </c>
      <c r="D18" s="36" t="s">
        <v>34</v>
      </c>
      <c r="E18" s="37" t="s">
        <v>35</v>
      </c>
      <c r="F18" s="37" t="s">
        <v>36</v>
      </c>
    </row>
    <row r="19" spans="2:9" ht="16.25" customHeight="1">
      <c r="B19" s="397" t="s">
        <v>211</v>
      </c>
      <c r="C19" s="236" t="s">
        <v>148</v>
      </c>
      <c r="D19" s="292">
        <f>+'Formato 8A-2'!J20</f>
        <v>0</v>
      </c>
      <c r="E19" s="35"/>
      <c r="F19" s="237">
        <f>IF($D$25=0,0,D19/$D$25)</f>
        <v>0</v>
      </c>
    </row>
    <row r="20" spans="2:9" ht="14" customHeight="1">
      <c r="B20" s="397" t="s">
        <v>212</v>
      </c>
      <c r="C20" s="238" t="s">
        <v>159</v>
      </c>
      <c r="D20" s="292">
        <f>+'Formato 8B'!G64</f>
        <v>0</v>
      </c>
      <c r="E20" s="35"/>
      <c r="F20" s="237">
        <f>IF($D$25=0,0,D20/$D$25)</f>
        <v>0</v>
      </c>
    </row>
    <row r="21" spans="2:9" ht="14">
      <c r="B21" s="397" t="s">
        <v>213</v>
      </c>
      <c r="C21" s="238" t="s">
        <v>257</v>
      </c>
      <c r="D21" s="292">
        <f>+'Formato 8C'!F84</f>
        <v>0</v>
      </c>
      <c r="E21" s="35"/>
      <c r="F21" s="237">
        <f>IF($D$25=0,0,D21/$D$25)</f>
        <v>0</v>
      </c>
    </row>
    <row r="22" spans="2:9" ht="28">
      <c r="B22" s="397" t="s">
        <v>214</v>
      </c>
      <c r="C22" s="238" t="s">
        <v>225</v>
      </c>
      <c r="D22" s="292">
        <f>+IF('Formato 1'!$D$60=0,0,Datos!C39)</f>
        <v>0</v>
      </c>
      <c r="E22" s="35"/>
      <c r="F22" s="237">
        <f t="shared" ref="F20:F24" si="0">IF($D$25=0,0,D22/$D$25)</f>
        <v>0</v>
      </c>
    </row>
    <row r="23" spans="2:9">
      <c r="B23" s="397" t="s">
        <v>215</v>
      </c>
      <c r="C23" s="239" t="s">
        <v>37</v>
      </c>
      <c r="D23" s="240">
        <f>SUM(D20:D22)*E23</f>
        <v>0</v>
      </c>
      <c r="E23" s="394"/>
      <c r="F23" s="237">
        <f t="shared" si="0"/>
        <v>0</v>
      </c>
      <c r="H23" s="21"/>
    </row>
    <row r="24" spans="2:9">
      <c r="B24" s="397" t="s">
        <v>216</v>
      </c>
      <c r="C24" s="239" t="s">
        <v>38</v>
      </c>
      <c r="D24" s="240">
        <f>SUM(D20:D22,D23)*E24</f>
        <v>0</v>
      </c>
      <c r="E24" s="411"/>
      <c r="F24" s="237">
        <f t="shared" si="0"/>
        <v>0</v>
      </c>
    </row>
    <row r="25" spans="2:9" ht="15">
      <c r="B25"/>
      <c r="C25" s="241" t="s">
        <v>149</v>
      </c>
      <c r="D25" s="242">
        <f>SUM(D19:D24)</f>
        <v>0</v>
      </c>
      <c r="E25" s="243"/>
      <c r="F25" s="243">
        <f>SUM(F19:F24)</f>
        <v>0</v>
      </c>
      <c r="I25" s="21"/>
    </row>
    <row r="28" spans="2:9">
      <c r="C28" s="455" t="str">
        <f>+'Formato 2'!$B$61</f>
        <v>Obras del Tratamiento Terciario</v>
      </c>
      <c r="D28" s="455"/>
      <c r="E28" s="455"/>
      <c r="F28" s="455"/>
      <c r="G28"/>
    </row>
    <row r="29" spans="2:9">
      <c r="C29" s="452" t="s">
        <v>199</v>
      </c>
      <c r="D29" s="453"/>
      <c r="E29" s="453"/>
      <c r="F29" s="454"/>
    </row>
    <row r="30" spans="2:9">
      <c r="B30"/>
    </row>
    <row r="31" spans="2:9" ht="42">
      <c r="B31"/>
      <c r="C31" s="235" t="s">
        <v>33</v>
      </c>
      <c r="D31" s="36" t="s">
        <v>34</v>
      </c>
      <c r="E31" s="37" t="s">
        <v>35</v>
      </c>
      <c r="F31" s="37" t="s">
        <v>36</v>
      </c>
    </row>
    <row r="32" spans="2:9">
      <c r="B32" s="397" t="s">
        <v>211</v>
      </c>
      <c r="C32" s="239" t="str">
        <f>+C19</f>
        <v>Energía Eléctrica</v>
      </c>
      <c r="D32" s="292">
        <f>+'Formato 8A-2'!J46</f>
        <v>0</v>
      </c>
      <c r="E32" s="35"/>
      <c r="F32" s="237">
        <f>IF($D$37=0,0,D32/$D$37)</f>
        <v>0</v>
      </c>
    </row>
    <row r="33" spans="2:7" ht="14" customHeight="1">
      <c r="B33" s="397" t="s">
        <v>212</v>
      </c>
      <c r="C33" s="239" t="str">
        <f>+C20</f>
        <v xml:space="preserve">Productos químicos </v>
      </c>
      <c r="D33" s="292">
        <f>+'Formato 8B'!N64</f>
        <v>0</v>
      </c>
      <c r="E33" s="35"/>
      <c r="F33" s="237">
        <f>IF($D$37=0,0,D33/$D$37)</f>
        <v>0</v>
      </c>
    </row>
    <row r="34" spans="2:7">
      <c r="B34" s="397" t="s">
        <v>213</v>
      </c>
      <c r="C34" s="239" t="str">
        <f>+C21</f>
        <v>Mantenimiento Mayor y Reposición</v>
      </c>
      <c r="D34" s="292">
        <f>+'Formato 8C'!L84</f>
        <v>0</v>
      </c>
      <c r="E34" s="35"/>
      <c r="F34" s="237">
        <f>IF($D$37=0,0,D34/$D$37)</f>
        <v>0</v>
      </c>
    </row>
    <row r="35" spans="2:7">
      <c r="B35" s="397" t="s">
        <v>214</v>
      </c>
      <c r="C35" s="239" t="s">
        <v>37</v>
      </c>
      <c r="D35" s="240">
        <f>SUM(D33:D34)*E35</f>
        <v>0</v>
      </c>
      <c r="E35" s="394"/>
      <c r="F35" s="237">
        <f>IF($D$37=0,0,D35/$D$37)</f>
        <v>0</v>
      </c>
    </row>
    <row r="36" spans="2:7">
      <c r="B36" s="397" t="s">
        <v>215</v>
      </c>
      <c r="C36" s="239" t="s">
        <v>38</v>
      </c>
      <c r="D36" s="240">
        <f>SUM(D33:D35)*E36</f>
        <v>0</v>
      </c>
      <c r="E36" s="411"/>
      <c r="F36" s="237">
        <f t="shared" ref="F33:F36" si="1">IF($D$37=0,0,D36/$D$37)</f>
        <v>0</v>
      </c>
    </row>
    <row r="37" spans="2:7" ht="15">
      <c r="B37" s="397"/>
      <c r="C37" s="241" t="s">
        <v>158</v>
      </c>
      <c r="D37" s="242">
        <f>SUM(D32:D36)</f>
        <v>0</v>
      </c>
      <c r="E37" s="243"/>
      <c r="F37" s="243">
        <f>SUM(F32:F36)</f>
        <v>0</v>
      </c>
    </row>
    <row r="39" spans="2:7">
      <c r="G39" s="30"/>
    </row>
    <row r="40" spans="2:7">
      <c r="D40" s="30"/>
    </row>
    <row r="42" spans="2:7">
      <c r="D42" s="30"/>
    </row>
  </sheetData>
  <sheetProtection algorithmName="SHA-512" hashValue="L/22K6ccgtlDV9YNYI4smvvap06WQwCuIdyTbXUkhn8ICB3uB/l9x/PEOMqPj7ITS7ugLKTjHaV+MR171TmIAg==" saltValue="8JZfZVLRf4VaPBoItpRXZQ==" spinCount="100000" sheet="1" objects="1" scenarios="1"/>
  <mergeCells count="7">
    <mergeCell ref="C3:H3"/>
    <mergeCell ref="C4:H4"/>
    <mergeCell ref="C13:F13"/>
    <mergeCell ref="C29:F29"/>
    <mergeCell ref="C16:F16"/>
    <mergeCell ref="C15:F15"/>
    <mergeCell ref="C28:F28"/>
  </mergeCells>
  <pageMargins left="0.59317129629629628" right="0.36168981481481483" top="1.7650462962962963" bottom="0.75" header="0.3" footer="0.3"/>
  <pageSetup scale="125" orientation="landscape" r:id="rId1"/>
  <headerFooter>
    <oddHeader>&amp;L&amp;"System Font,Normal"&amp;K000000&amp;G&amp;C&amp;"Arial,Normal"&amp;9ANEXO PE-FF
FORMATO 6: COSTOS VARIABLES MENSUALES 
DE OPERACIÓN Y MANTENIMIENTO T3
&amp;R&amp;"System Font,Normal"&amp;K000000&amp;G</oddHeader>
    <oddFooter>&amp;L&amp;"Arial,Normal"&amp;8PTAR Chihuahua Norte y PTAR Chihuahua Sur. Licitación Pública Presencial número 025-2019-JMAS-IPLP-RP-P.&amp;R&amp;"Arial,Normal"&amp;P</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D523-1137-EC48-93BA-8266178946B0}">
  <dimension ref="C1:T81"/>
  <sheetViews>
    <sheetView topLeftCell="F1" workbookViewId="0">
      <selection activeCell="N11" sqref="N11"/>
    </sheetView>
  </sheetViews>
  <sheetFormatPr baseColWidth="10" defaultColWidth="13.796875" defaultRowHeight="13"/>
  <cols>
    <col min="1" max="1" width="13.796875" style="246"/>
    <col min="2" max="2" width="4.3984375" style="246" customWidth="1"/>
    <col min="3" max="3" width="60.19921875" style="246" customWidth="1"/>
    <col min="4" max="4" width="22.19921875" style="246" customWidth="1"/>
    <col min="5" max="5" width="14.3984375" style="246" customWidth="1"/>
    <col min="6" max="6" width="21" style="246" customWidth="1"/>
    <col min="7" max="7" width="20.19921875" style="246" customWidth="1"/>
    <col min="8" max="8" width="24.796875" style="246" customWidth="1"/>
    <col min="9" max="9" width="19.796875" style="246" customWidth="1"/>
    <col min="10" max="10" width="23.3984375" style="246" customWidth="1"/>
    <col min="11" max="11" width="4.3984375" style="246" customWidth="1"/>
    <col min="12" max="12" width="13.796875" style="246"/>
    <col min="13" max="13" width="60.19921875" style="246" customWidth="1"/>
    <col min="14" max="20" width="22.19921875" style="246" customWidth="1"/>
    <col min="21" max="257" width="13.796875" style="246"/>
    <col min="258" max="258" width="4.3984375" style="246" customWidth="1"/>
    <col min="259" max="259" width="60.19921875" style="246" customWidth="1"/>
    <col min="260" max="260" width="22.19921875" style="246" customWidth="1"/>
    <col min="261" max="261" width="14.3984375" style="246" customWidth="1"/>
    <col min="262" max="262" width="21" style="246" customWidth="1"/>
    <col min="263" max="263" width="20.19921875" style="246" customWidth="1"/>
    <col min="264" max="264" width="24.796875" style="246" customWidth="1"/>
    <col min="265" max="265" width="19.796875" style="246" customWidth="1"/>
    <col min="266" max="266" width="23.3984375" style="246" customWidth="1"/>
    <col min="267" max="267" width="4.3984375" style="246" customWidth="1"/>
    <col min="268" max="513" width="13.796875" style="246"/>
    <col min="514" max="514" width="4.3984375" style="246" customWidth="1"/>
    <col min="515" max="515" width="60.19921875" style="246" customWidth="1"/>
    <col min="516" max="516" width="22.19921875" style="246" customWidth="1"/>
    <col min="517" max="517" width="14.3984375" style="246" customWidth="1"/>
    <col min="518" max="518" width="21" style="246" customWidth="1"/>
    <col min="519" max="519" width="20.19921875" style="246" customWidth="1"/>
    <col min="520" max="520" width="24.796875" style="246" customWidth="1"/>
    <col min="521" max="521" width="19.796875" style="246" customWidth="1"/>
    <col min="522" max="522" width="23.3984375" style="246" customWidth="1"/>
    <col min="523" max="523" width="4.3984375" style="246" customWidth="1"/>
    <col min="524" max="769" width="13.796875" style="246"/>
    <col min="770" max="770" width="4.3984375" style="246" customWidth="1"/>
    <col min="771" max="771" width="60.19921875" style="246" customWidth="1"/>
    <col min="772" max="772" width="22.19921875" style="246" customWidth="1"/>
    <col min="773" max="773" width="14.3984375" style="246" customWidth="1"/>
    <col min="774" max="774" width="21" style="246" customWidth="1"/>
    <col min="775" max="775" width="20.19921875" style="246" customWidth="1"/>
    <col min="776" max="776" width="24.796875" style="246" customWidth="1"/>
    <col min="777" max="777" width="19.796875" style="246" customWidth="1"/>
    <col min="778" max="778" width="23.3984375" style="246" customWidth="1"/>
    <col min="779" max="779" width="4.3984375" style="246" customWidth="1"/>
    <col min="780" max="1025" width="13.796875" style="246"/>
    <col min="1026" max="1026" width="4.3984375" style="246" customWidth="1"/>
    <col min="1027" max="1027" width="60.19921875" style="246" customWidth="1"/>
    <col min="1028" max="1028" width="22.19921875" style="246" customWidth="1"/>
    <col min="1029" max="1029" width="14.3984375" style="246" customWidth="1"/>
    <col min="1030" max="1030" width="21" style="246" customWidth="1"/>
    <col min="1031" max="1031" width="20.19921875" style="246" customWidth="1"/>
    <col min="1032" max="1032" width="24.796875" style="246" customWidth="1"/>
    <col min="1033" max="1033" width="19.796875" style="246" customWidth="1"/>
    <col min="1034" max="1034" width="23.3984375" style="246" customWidth="1"/>
    <col min="1035" max="1035" width="4.3984375" style="246" customWidth="1"/>
    <col min="1036" max="1281" width="13.796875" style="246"/>
    <col min="1282" max="1282" width="4.3984375" style="246" customWidth="1"/>
    <col min="1283" max="1283" width="60.19921875" style="246" customWidth="1"/>
    <col min="1284" max="1284" width="22.19921875" style="246" customWidth="1"/>
    <col min="1285" max="1285" width="14.3984375" style="246" customWidth="1"/>
    <col min="1286" max="1286" width="21" style="246" customWidth="1"/>
    <col min="1287" max="1287" width="20.19921875" style="246" customWidth="1"/>
    <col min="1288" max="1288" width="24.796875" style="246" customWidth="1"/>
    <col min="1289" max="1289" width="19.796875" style="246" customWidth="1"/>
    <col min="1290" max="1290" width="23.3984375" style="246" customWidth="1"/>
    <col min="1291" max="1291" width="4.3984375" style="246" customWidth="1"/>
    <col min="1292" max="1537" width="13.796875" style="246"/>
    <col min="1538" max="1538" width="4.3984375" style="246" customWidth="1"/>
    <col min="1539" max="1539" width="60.19921875" style="246" customWidth="1"/>
    <col min="1540" max="1540" width="22.19921875" style="246" customWidth="1"/>
    <col min="1541" max="1541" width="14.3984375" style="246" customWidth="1"/>
    <col min="1542" max="1542" width="21" style="246" customWidth="1"/>
    <col min="1543" max="1543" width="20.19921875" style="246" customWidth="1"/>
    <col min="1544" max="1544" width="24.796875" style="246" customWidth="1"/>
    <col min="1545" max="1545" width="19.796875" style="246" customWidth="1"/>
    <col min="1546" max="1546" width="23.3984375" style="246" customWidth="1"/>
    <col min="1547" max="1547" width="4.3984375" style="246" customWidth="1"/>
    <col min="1548" max="1793" width="13.796875" style="246"/>
    <col min="1794" max="1794" width="4.3984375" style="246" customWidth="1"/>
    <col min="1795" max="1795" width="60.19921875" style="246" customWidth="1"/>
    <col min="1796" max="1796" width="22.19921875" style="246" customWidth="1"/>
    <col min="1797" max="1797" width="14.3984375" style="246" customWidth="1"/>
    <col min="1798" max="1798" width="21" style="246" customWidth="1"/>
    <col min="1799" max="1799" width="20.19921875" style="246" customWidth="1"/>
    <col min="1800" max="1800" width="24.796875" style="246" customWidth="1"/>
    <col min="1801" max="1801" width="19.796875" style="246" customWidth="1"/>
    <col min="1802" max="1802" width="23.3984375" style="246" customWidth="1"/>
    <col min="1803" max="1803" width="4.3984375" style="246" customWidth="1"/>
    <col min="1804" max="2049" width="13.796875" style="246"/>
    <col min="2050" max="2050" width="4.3984375" style="246" customWidth="1"/>
    <col min="2051" max="2051" width="60.19921875" style="246" customWidth="1"/>
    <col min="2052" max="2052" width="22.19921875" style="246" customWidth="1"/>
    <col min="2053" max="2053" width="14.3984375" style="246" customWidth="1"/>
    <col min="2054" max="2054" width="21" style="246" customWidth="1"/>
    <col min="2055" max="2055" width="20.19921875" style="246" customWidth="1"/>
    <col min="2056" max="2056" width="24.796875" style="246" customWidth="1"/>
    <col min="2057" max="2057" width="19.796875" style="246" customWidth="1"/>
    <col min="2058" max="2058" width="23.3984375" style="246" customWidth="1"/>
    <col min="2059" max="2059" width="4.3984375" style="246" customWidth="1"/>
    <col min="2060" max="2305" width="13.796875" style="246"/>
    <col min="2306" max="2306" width="4.3984375" style="246" customWidth="1"/>
    <col min="2307" max="2307" width="60.19921875" style="246" customWidth="1"/>
    <col min="2308" max="2308" width="22.19921875" style="246" customWidth="1"/>
    <col min="2309" max="2309" width="14.3984375" style="246" customWidth="1"/>
    <col min="2310" max="2310" width="21" style="246" customWidth="1"/>
    <col min="2311" max="2311" width="20.19921875" style="246" customWidth="1"/>
    <col min="2312" max="2312" width="24.796875" style="246" customWidth="1"/>
    <col min="2313" max="2313" width="19.796875" style="246" customWidth="1"/>
    <col min="2314" max="2314" width="23.3984375" style="246" customWidth="1"/>
    <col min="2315" max="2315" width="4.3984375" style="246" customWidth="1"/>
    <col min="2316" max="2561" width="13.796875" style="246"/>
    <col min="2562" max="2562" width="4.3984375" style="246" customWidth="1"/>
    <col min="2563" max="2563" width="60.19921875" style="246" customWidth="1"/>
    <col min="2564" max="2564" width="22.19921875" style="246" customWidth="1"/>
    <col min="2565" max="2565" width="14.3984375" style="246" customWidth="1"/>
    <col min="2566" max="2566" width="21" style="246" customWidth="1"/>
    <col min="2567" max="2567" width="20.19921875" style="246" customWidth="1"/>
    <col min="2568" max="2568" width="24.796875" style="246" customWidth="1"/>
    <col min="2569" max="2569" width="19.796875" style="246" customWidth="1"/>
    <col min="2570" max="2570" width="23.3984375" style="246" customWidth="1"/>
    <col min="2571" max="2571" width="4.3984375" style="246" customWidth="1"/>
    <col min="2572" max="2817" width="13.796875" style="246"/>
    <col min="2818" max="2818" width="4.3984375" style="246" customWidth="1"/>
    <col min="2819" max="2819" width="60.19921875" style="246" customWidth="1"/>
    <col min="2820" max="2820" width="22.19921875" style="246" customWidth="1"/>
    <col min="2821" max="2821" width="14.3984375" style="246" customWidth="1"/>
    <col min="2822" max="2822" width="21" style="246" customWidth="1"/>
    <col min="2823" max="2823" width="20.19921875" style="246" customWidth="1"/>
    <col min="2824" max="2824" width="24.796875" style="246" customWidth="1"/>
    <col min="2825" max="2825" width="19.796875" style="246" customWidth="1"/>
    <col min="2826" max="2826" width="23.3984375" style="246" customWidth="1"/>
    <col min="2827" max="2827" width="4.3984375" style="246" customWidth="1"/>
    <col min="2828" max="3073" width="13.796875" style="246"/>
    <col min="3074" max="3074" width="4.3984375" style="246" customWidth="1"/>
    <col min="3075" max="3075" width="60.19921875" style="246" customWidth="1"/>
    <col min="3076" max="3076" width="22.19921875" style="246" customWidth="1"/>
    <col min="3077" max="3077" width="14.3984375" style="246" customWidth="1"/>
    <col min="3078" max="3078" width="21" style="246" customWidth="1"/>
    <col min="3079" max="3079" width="20.19921875" style="246" customWidth="1"/>
    <col min="3080" max="3080" width="24.796875" style="246" customWidth="1"/>
    <col min="3081" max="3081" width="19.796875" style="246" customWidth="1"/>
    <col min="3082" max="3082" width="23.3984375" style="246" customWidth="1"/>
    <col min="3083" max="3083" width="4.3984375" style="246" customWidth="1"/>
    <col min="3084" max="3329" width="13.796875" style="246"/>
    <col min="3330" max="3330" width="4.3984375" style="246" customWidth="1"/>
    <col min="3331" max="3331" width="60.19921875" style="246" customWidth="1"/>
    <col min="3332" max="3332" width="22.19921875" style="246" customWidth="1"/>
    <col min="3333" max="3333" width="14.3984375" style="246" customWidth="1"/>
    <col min="3334" max="3334" width="21" style="246" customWidth="1"/>
    <col min="3335" max="3335" width="20.19921875" style="246" customWidth="1"/>
    <col min="3336" max="3336" width="24.796875" style="246" customWidth="1"/>
    <col min="3337" max="3337" width="19.796875" style="246" customWidth="1"/>
    <col min="3338" max="3338" width="23.3984375" style="246" customWidth="1"/>
    <col min="3339" max="3339" width="4.3984375" style="246" customWidth="1"/>
    <col min="3340" max="3585" width="13.796875" style="246"/>
    <col min="3586" max="3586" width="4.3984375" style="246" customWidth="1"/>
    <col min="3587" max="3587" width="60.19921875" style="246" customWidth="1"/>
    <col min="3588" max="3588" width="22.19921875" style="246" customWidth="1"/>
    <col min="3589" max="3589" width="14.3984375" style="246" customWidth="1"/>
    <col min="3590" max="3590" width="21" style="246" customWidth="1"/>
    <col min="3591" max="3591" width="20.19921875" style="246" customWidth="1"/>
    <col min="3592" max="3592" width="24.796875" style="246" customWidth="1"/>
    <col min="3593" max="3593" width="19.796875" style="246" customWidth="1"/>
    <col min="3594" max="3594" width="23.3984375" style="246" customWidth="1"/>
    <col min="3595" max="3595" width="4.3984375" style="246" customWidth="1"/>
    <col min="3596" max="3841" width="13.796875" style="246"/>
    <col min="3842" max="3842" width="4.3984375" style="246" customWidth="1"/>
    <col min="3843" max="3843" width="60.19921875" style="246" customWidth="1"/>
    <col min="3844" max="3844" width="22.19921875" style="246" customWidth="1"/>
    <col min="3845" max="3845" width="14.3984375" style="246" customWidth="1"/>
    <col min="3846" max="3846" width="21" style="246" customWidth="1"/>
    <col min="3847" max="3847" width="20.19921875" style="246" customWidth="1"/>
    <col min="3848" max="3848" width="24.796875" style="246" customWidth="1"/>
    <col min="3849" max="3849" width="19.796875" style="246" customWidth="1"/>
    <col min="3850" max="3850" width="23.3984375" style="246" customWidth="1"/>
    <col min="3851" max="3851" width="4.3984375" style="246" customWidth="1"/>
    <col min="3852" max="4097" width="13.796875" style="246"/>
    <col min="4098" max="4098" width="4.3984375" style="246" customWidth="1"/>
    <col min="4099" max="4099" width="60.19921875" style="246" customWidth="1"/>
    <col min="4100" max="4100" width="22.19921875" style="246" customWidth="1"/>
    <col min="4101" max="4101" width="14.3984375" style="246" customWidth="1"/>
    <col min="4102" max="4102" width="21" style="246" customWidth="1"/>
    <col min="4103" max="4103" width="20.19921875" style="246" customWidth="1"/>
    <col min="4104" max="4104" width="24.796875" style="246" customWidth="1"/>
    <col min="4105" max="4105" width="19.796875" style="246" customWidth="1"/>
    <col min="4106" max="4106" width="23.3984375" style="246" customWidth="1"/>
    <col min="4107" max="4107" width="4.3984375" style="246" customWidth="1"/>
    <col min="4108" max="4353" width="13.796875" style="246"/>
    <col min="4354" max="4354" width="4.3984375" style="246" customWidth="1"/>
    <col min="4355" max="4355" width="60.19921875" style="246" customWidth="1"/>
    <col min="4356" max="4356" width="22.19921875" style="246" customWidth="1"/>
    <col min="4357" max="4357" width="14.3984375" style="246" customWidth="1"/>
    <col min="4358" max="4358" width="21" style="246" customWidth="1"/>
    <col min="4359" max="4359" width="20.19921875" style="246" customWidth="1"/>
    <col min="4360" max="4360" width="24.796875" style="246" customWidth="1"/>
    <col min="4361" max="4361" width="19.796875" style="246" customWidth="1"/>
    <col min="4362" max="4362" width="23.3984375" style="246" customWidth="1"/>
    <col min="4363" max="4363" width="4.3984375" style="246" customWidth="1"/>
    <col min="4364" max="4609" width="13.796875" style="246"/>
    <col min="4610" max="4610" width="4.3984375" style="246" customWidth="1"/>
    <col min="4611" max="4611" width="60.19921875" style="246" customWidth="1"/>
    <col min="4612" max="4612" width="22.19921875" style="246" customWidth="1"/>
    <col min="4613" max="4613" width="14.3984375" style="246" customWidth="1"/>
    <col min="4614" max="4614" width="21" style="246" customWidth="1"/>
    <col min="4615" max="4615" width="20.19921875" style="246" customWidth="1"/>
    <col min="4616" max="4616" width="24.796875" style="246" customWidth="1"/>
    <col min="4617" max="4617" width="19.796875" style="246" customWidth="1"/>
    <col min="4618" max="4618" width="23.3984375" style="246" customWidth="1"/>
    <col min="4619" max="4619" width="4.3984375" style="246" customWidth="1"/>
    <col min="4620" max="4865" width="13.796875" style="246"/>
    <col min="4866" max="4866" width="4.3984375" style="246" customWidth="1"/>
    <col min="4867" max="4867" width="60.19921875" style="246" customWidth="1"/>
    <col min="4868" max="4868" width="22.19921875" style="246" customWidth="1"/>
    <col min="4869" max="4869" width="14.3984375" style="246" customWidth="1"/>
    <col min="4870" max="4870" width="21" style="246" customWidth="1"/>
    <col min="4871" max="4871" width="20.19921875" style="246" customWidth="1"/>
    <col min="4872" max="4872" width="24.796875" style="246" customWidth="1"/>
    <col min="4873" max="4873" width="19.796875" style="246" customWidth="1"/>
    <col min="4874" max="4874" width="23.3984375" style="246" customWidth="1"/>
    <col min="4875" max="4875" width="4.3984375" style="246" customWidth="1"/>
    <col min="4876" max="5121" width="13.796875" style="246"/>
    <col min="5122" max="5122" width="4.3984375" style="246" customWidth="1"/>
    <col min="5123" max="5123" width="60.19921875" style="246" customWidth="1"/>
    <col min="5124" max="5124" width="22.19921875" style="246" customWidth="1"/>
    <col min="5125" max="5125" width="14.3984375" style="246" customWidth="1"/>
    <col min="5126" max="5126" width="21" style="246" customWidth="1"/>
    <col min="5127" max="5127" width="20.19921875" style="246" customWidth="1"/>
    <col min="5128" max="5128" width="24.796875" style="246" customWidth="1"/>
    <col min="5129" max="5129" width="19.796875" style="246" customWidth="1"/>
    <col min="5130" max="5130" width="23.3984375" style="246" customWidth="1"/>
    <col min="5131" max="5131" width="4.3984375" style="246" customWidth="1"/>
    <col min="5132" max="5377" width="13.796875" style="246"/>
    <col min="5378" max="5378" width="4.3984375" style="246" customWidth="1"/>
    <col min="5379" max="5379" width="60.19921875" style="246" customWidth="1"/>
    <col min="5380" max="5380" width="22.19921875" style="246" customWidth="1"/>
    <col min="5381" max="5381" width="14.3984375" style="246" customWidth="1"/>
    <col min="5382" max="5382" width="21" style="246" customWidth="1"/>
    <col min="5383" max="5383" width="20.19921875" style="246" customWidth="1"/>
    <col min="5384" max="5384" width="24.796875" style="246" customWidth="1"/>
    <col min="5385" max="5385" width="19.796875" style="246" customWidth="1"/>
    <col min="5386" max="5386" width="23.3984375" style="246" customWidth="1"/>
    <col min="5387" max="5387" width="4.3984375" style="246" customWidth="1"/>
    <col min="5388" max="5633" width="13.796875" style="246"/>
    <col min="5634" max="5634" width="4.3984375" style="246" customWidth="1"/>
    <col min="5635" max="5635" width="60.19921875" style="246" customWidth="1"/>
    <col min="5636" max="5636" width="22.19921875" style="246" customWidth="1"/>
    <col min="5637" max="5637" width="14.3984375" style="246" customWidth="1"/>
    <col min="5638" max="5638" width="21" style="246" customWidth="1"/>
    <col min="5639" max="5639" width="20.19921875" style="246" customWidth="1"/>
    <col min="5640" max="5640" width="24.796875" style="246" customWidth="1"/>
    <col min="5641" max="5641" width="19.796875" style="246" customWidth="1"/>
    <col min="5642" max="5642" width="23.3984375" style="246" customWidth="1"/>
    <col min="5643" max="5643" width="4.3984375" style="246" customWidth="1"/>
    <col min="5644" max="5889" width="13.796875" style="246"/>
    <col min="5890" max="5890" width="4.3984375" style="246" customWidth="1"/>
    <col min="5891" max="5891" width="60.19921875" style="246" customWidth="1"/>
    <col min="5892" max="5892" width="22.19921875" style="246" customWidth="1"/>
    <col min="5893" max="5893" width="14.3984375" style="246" customWidth="1"/>
    <col min="5894" max="5894" width="21" style="246" customWidth="1"/>
    <col min="5895" max="5895" width="20.19921875" style="246" customWidth="1"/>
    <col min="5896" max="5896" width="24.796875" style="246" customWidth="1"/>
    <col min="5897" max="5897" width="19.796875" style="246" customWidth="1"/>
    <col min="5898" max="5898" width="23.3984375" style="246" customWidth="1"/>
    <col min="5899" max="5899" width="4.3984375" style="246" customWidth="1"/>
    <col min="5900" max="6145" width="13.796875" style="246"/>
    <col min="6146" max="6146" width="4.3984375" style="246" customWidth="1"/>
    <col min="6147" max="6147" width="60.19921875" style="246" customWidth="1"/>
    <col min="6148" max="6148" width="22.19921875" style="246" customWidth="1"/>
    <col min="6149" max="6149" width="14.3984375" style="246" customWidth="1"/>
    <col min="6150" max="6150" width="21" style="246" customWidth="1"/>
    <col min="6151" max="6151" width="20.19921875" style="246" customWidth="1"/>
    <col min="6152" max="6152" width="24.796875" style="246" customWidth="1"/>
    <col min="6153" max="6153" width="19.796875" style="246" customWidth="1"/>
    <col min="6154" max="6154" width="23.3984375" style="246" customWidth="1"/>
    <col min="6155" max="6155" width="4.3984375" style="246" customWidth="1"/>
    <col min="6156" max="6401" width="13.796875" style="246"/>
    <col min="6402" max="6402" width="4.3984375" style="246" customWidth="1"/>
    <col min="6403" max="6403" width="60.19921875" style="246" customWidth="1"/>
    <col min="6404" max="6404" width="22.19921875" style="246" customWidth="1"/>
    <col min="6405" max="6405" width="14.3984375" style="246" customWidth="1"/>
    <col min="6406" max="6406" width="21" style="246" customWidth="1"/>
    <col min="6407" max="6407" width="20.19921875" style="246" customWidth="1"/>
    <col min="6408" max="6408" width="24.796875" style="246" customWidth="1"/>
    <col min="6409" max="6409" width="19.796875" style="246" customWidth="1"/>
    <col min="6410" max="6410" width="23.3984375" style="246" customWidth="1"/>
    <col min="6411" max="6411" width="4.3984375" style="246" customWidth="1"/>
    <col min="6412" max="6657" width="13.796875" style="246"/>
    <col min="6658" max="6658" width="4.3984375" style="246" customWidth="1"/>
    <col min="6659" max="6659" width="60.19921875" style="246" customWidth="1"/>
    <col min="6660" max="6660" width="22.19921875" style="246" customWidth="1"/>
    <col min="6661" max="6661" width="14.3984375" style="246" customWidth="1"/>
    <col min="6662" max="6662" width="21" style="246" customWidth="1"/>
    <col min="6663" max="6663" width="20.19921875" style="246" customWidth="1"/>
    <col min="6664" max="6664" width="24.796875" style="246" customWidth="1"/>
    <col min="6665" max="6665" width="19.796875" style="246" customWidth="1"/>
    <col min="6666" max="6666" width="23.3984375" style="246" customWidth="1"/>
    <col min="6667" max="6667" width="4.3984375" style="246" customWidth="1"/>
    <col min="6668" max="6913" width="13.796875" style="246"/>
    <col min="6914" max="6914" width="4.3984375" style="246" customWidth="1"/>
    <col min="6915" max="6915" width="60.19921875" style="246" customWidth="1"/>
    <col min="6916" max="6916" width="22.19921875" style="246" customWidth="1"/>
    <col min="6917" max="6917" width="14.3984375" style="246" customWidth="1"/>
    <col min="6918" max="6918" width="21" style="246" customWidth="1"/>
    <col min="6919" max="6919" width="20.19921875" style="246" customWidth="1"/>
    <col min="6920" max="6920" width="24.796875" style="246" customWidth="1"/>
    <col min="6921" max="6921" width="19.796875" style="246" customWidth="1"/>
    <col min="6922" max="6922" width="23.3984375" style="246" customWidth="1"/>
    <col min="6923" max="6923" width="4.3984375" style="246" customWidth="1"/>
    <col min="6924" max="7169" width="13.796875" style="246"/>
    <col min="7170" max="7170" width="4.3984375" style="246" customWidth="1"/>
    <col min="7171" max="7171" width="60.19921875" style="246" customWidth="1"/>
    <col min="7172" max="7172" width="22.19921875" style="246" customWidth="1"/>
    <col min="7173" max="7173" width="14.3984375" style="246" customWidth="1"/>
    <col min="7174" max="7174" width="21" style="246" customWidth="1"/>
    <col min="7175" max="7175" width="20.19921875" style="246" customWidth="1"/>
    <col min="7176" max="7176" width="24.796875" style="246" customWidth="1"/>
    <col min="7177" max="7177" width="19.796875" style="246" customWidth="1"/>
    <col min="7178" max="7178" width="23.3984375" style="246" customWidth="1"/>
    <col min="7179" max="7179" width="4.3984375" style="246" customWidth="1"/>
    <col min="7180" max="7425" width="13.796875" style="246"/>
    <col min="7426" max="7426" width="4.3984375" style="246" customWidth="1"/>
    <col min="7427" max="7427" width="60.19921875" style="246" customWidth="1"/>
    <col min="7428" max="7428" width="22.19921875" style="246" customWidth="1"/>
    <col min="7429" max="7429" width="14.3984375" style="246" customWidth="1"/>
    <col min="7430" max="7430" width="21" style="246" customWidth="1"/>
    <col min="7431" max="7431" width="20.19921875" style="246" customWidth="1"/>
    <col min="7432" max="7432" width="24.796875" style="246" customWidth="1"/>
    <col min="7433" max="7433" width="19.796875" style="246" customWidth="1"/>
    <col min="7434" max="7434" width="23.3984375" style="246" customWidth="1"/>
    <col min="7435" max="7435" width="4.3984375" style="246" customWidth="1"/>
    <col min="7436" max="7681" width="13.796875" style="246"/>
    <col min="7682" max="7682" width="4.3984375" style="246" customWidth="1"/>
    <col min="7683" max="7683" width="60.19921875" style="246" customWidth="1"/>
    <col min="7684" max="7684" width="22.19921875" style="246" customWidth="1"/>
    <col min="7685" max="7685" width="14.3984375" style="246" customWidth="1"/>
    <col min="7686" max="7686" width="21" style="246" customWidth="1"/>
    <col min="7687" max="7687" width="20.19921875" style="246" customWidth="1"/>
    <col min="7688" max="7688" width="24.796875" style="246" customWidth="1"/>
    <col min="7689" max="7689" width="19.796875" style="246" customWidth="1"/>
    <col min="7690" max="7690" width="23.3984375" style="246" customWidth="1"/>
    <col min="7691" max="7691" width="4.3984375" style="246" customWidth="1"/>
    <col min="7692" max="7937" width="13.796875" style="246"/>
    <col min="7938" max="7938" width="4.3984375" style="246" customWidth="1"/>
    <col min="7939" max="7939" width="60.19921875" style="246" customWidth="1"/>
    <col min="7940" max="7940" width="22.19921875" style="246" customWidth="1"/>
    <col min="7941" max="7941" width="14.3984375" style="246" customWidth="1"/>
    <col min="7942" max="7942" width="21" style="246" customWidth="1"/>
    <col min="7943" max="7943" width="20.19921875" style="246" customWidth="1"/>
    <col min="7944" max="7944" width="24.796875" style="246" customWidth="1"/>
    <col min="7945" max="7945" width="19.796875" style="246" customWidth="1"/>
    <col min="7946" max="7946" width="23.3984375" style="246" customWidth="1"/>
    <col min="7947" max="7947" width="4.3984375" style="246" customWidth="1"/>
    <col min="7948" max="8193" width="13.796875" style="246"/>
    <col min="8194" max="8194" width="4.3984375" style="246" customWidth="1"/>
    <col min="8195" max="8195" width="60.19921875" style="246" customWidth="1"/>
    <col min="8196" max="8196" width="22.19921875" style="246" customWidth="1"/>
    <col min="8197" max="8197" width="14.3984375" style="246" customWidth="1"/>
    <col min="8198" max="8198" width="21" style="246" customWidth="1"/>
    <col min="8199" max="8199" width="20.19921875" style="246" customWidth="1"/>
    <col min="8200" max="8200" width="24.796875" style="246" customWidth="1"/>
    <col min="8201" max="8201" width="19.796875" style="246" customWidth="1"/>
    <col min="8202" max="8202" width="23.3984375" style="246" customWidth="1"/>
    <col min="8203" max="8203" width="4.3984375" style="246" customWidth="1"/>
    <col min="8204" max="8449" width="13.796875" style="246"/>
    <col min="8450" max="8450" width="4.3984375" style="246" customWidth="1"/>
    <col min="8451" max="8451" width="60.19921875" style="246" customWidth="1"/>
    <col min="8452" max="8452" width="22.19921875" style="246" customWidth="1"/>
    <col min="8453" max="8453" width="14.3984375" style="246" customWidth="1"/>
    <col min="8454" max="8454" width="21" style="246" customWidth="1"/>
    <col min="8455" max="8455" width="20.19921875" style="246" customWidth="1"/>
    <col min="8456" max="8456" width="24.796875" style="246" customWidth="1"/>
    <col min="8457" max="8457" width="19.796875" style="246" customWidth="1"/>
    <col min="8458" max="8458" width="23.3984375" style="246" customWidth="1"/>
    <col min="8459" max="8459" width="4.3984375" style="246" customWidth="1"/>
    <col min="8460" max="8705" width="13.796875" style="246"/>
    <col min="8706" max="8706" width="4.3984375" style="246" customWidth="1"/>
    <col min="8707" max="8707" width="60.19921875" style="246" customWidth="1"/>
    <col min="8708" max="8708" width="22.19921875" style="246" customWidth="1"/>
    <col min="8709" max="8709" width="14.3984375" style="246" customWidth="1"/>
    <col min="8710" max="8710" width="21" style="246" customWidth="1"/>
    <col min="8711" max="8711" width="20.19921875" style="246" customWidth="1"/>
    <col min="8712" max="8712" width="24.796875" style="246" customWidth="1"/>
    <col min="8713" max="8713" width="19.796875" style="246" customWidth="1"/>
    <col min="8714" max="8714" width="23.3984375" style="246" customWidth="1"/>
    <col min="8715" max="8715" width="4.3984375" style="246" customWidth="1"/>
    <col min="8716" max="8961" width="13.796875" style="246"/>
    <col min="8962" max="8962" width="4.3984375" style="246" customWidth="1"/>
    <col min="8963" max="8963" width="60.19921875" style="246" customWidth="1"/>
    <col min="8964" max="8964" width="22.19921875" style="246" customWidth="1"/>
    <col min="8965" max="8965" width="14.3984375" style="246" customWidth="1"/>
    <col min="8966" max="8966" width="21" style="246" customWidth="1"/>
    <col min="8967" max="8967" width="20.19921875" style="246" customWidth="1"/>
    <col min="8968" max="8968" width="24.796875" style="246" customWidth="1"/>
    <col min="8969" max="8969" width="19.796875" style="246" customWidth="1"/>
    <col min="8970" max="8970" width="23.3984375" style="246" customWidth="1"/>
    <col min="8971" max="8971" width="4.3984375" style="246" customWidth="1"/>
    <col min="8972" max="9217" width="13.796875" style="246"/>
    <col min="9218" max="9218" width="4.3984375" style="246" customWidth="1"/>
    <col min="9219" max="9219" width="60.19921875" style="246" customWidth="1"/>
    <col min="9220" max="9220" width="22.19921875" style="246" customWidth="1"/>
    <col min="9221" max="9221" width="14.3984375" style="246" customWidth="1"/>
    <col min="9222" max="9222" width="21" style="246" customWidth="1"/>
    <col min="9223" max="9223" width="20.19921875" style="246" customWidth="1"/>
    <col min="9224" max="9224" width="24.796875" style="246" customWidth="1"/>
    <col min="9225" max="9225" width="19.796875" style="246" customWidth="1"/>
    <col min="9226" max="9226" width="23.3984375" style="246" customWidth="1"/>
    <col min="9227" max="9227" width="4.3984375" style="246" customWidth="1"/>
    <col min="9228" max="9473" width="13.796875" style="246"/>
    <col min="9474" max="9474" width="4.3984375" style="246" customWidth="1"/>
    <col min="9475" max="9475" width="60.19921875" style="246" customWidth="1"/>
    <col min="9476" max="9476" width="22.19921875" style="246" customWidth="1"/>
    <col min="9477" max="9477" width="14.3984375" style="246" customWidth="1"/>
    <col min="9478" max="9478" width="21" style="246" customWidth="1"/>
    <col min="9479" max="9479" width="20.19921875" style="246" customWidth="1"/>
    <col min="9480" max="9480" width="24.796875" style="246" customWidth="1"/>
    <col min="9481" max="9481" width="19.796875" style="246" customWidth="1"/>
    <col min="9482" max="9482" width="23.3984375" style="246" customWidth="1"/>
    <col min="9483" max="9483" width="4.3984375" style="246" customWidth="1"/>
    <col min="9484" max="9729" width="13.796875" style="246"/>
    <col min="9730" max="9730" width="4.3984375" style="246" customWidth="1"/>
    <col min="9731" max="9731" width="60.19921875" style="246" customWidth="1"/>
    <col min="9732" max="9732" width="22.19921875" style="246" customWidth="1"/>
    <col min="9733" max="9733" width="14.3984375" style="246" customWidth="1"/>
    <col min="9734" max="9734" width="21" style="246" customWidth="1"/>
    <col min="9735" max="9735" width="20.19921875" style="246" customWidth="1"/>
    <col min="9736" max="9736" width="24.796875" style="246" customWidth="1"/>
    <col min="9737" max="9737" width="19.796875" style="246" customWidth="1"/>
    <col min="9738" max="9738" width="23.3984375" style="246" customWidth="1"/>
    <col min="9739" max="9739" width="4.3984375" style="246" customWidth="1"/>
    <col min="9740" max="9985" width="13.796875" style="246"/>
    <col min="9986" max="9986" width="4.3984375" style="246" customWidth="1"/>
    <col min="9987" max="9987" width="60.19921875" style="246" customWidth="1"/>
    <col min="9988" max="9988" width="22.19921875" style="246" customWidth="1"/>
    <col min="9989" max="9989" width="14.3984375" style="246" customWidth="1"/>
    <col min="9990" max="9990" width="21" style="246" customWidth="1"/>
    <col min="9991" max="9991" width="20.19921875" style="246" customWidth="1"/>
    <col min="9992" max="9992" width="24.796875" style="246" customWidth="1"/>
    <col min="9993" max="9993" width="19.796875" style="246" customWidth="1"/>
    <col min="9994" max="9994" width="23.3984375" style="246" customWidth="1"/>
    <col min="9995" max="9995" width="4.3984375" style="246" customWidth="1"/>
    <col min="9996" max="10241" width="13.796875" style="246"/>
    <col min="10242" max="10242" width="4.3984375" style="246" customWidth="1"/>
    <col min="10243" max="10243" width="60.19921875" style="246" customWidth="1"/>
    <col min="10244" max="10244" width="22.19921875" style="246" customWidth="1"/>
    <col min="10245" max="10245" width="14.3984375" style="246" customWidth="1"/>
    <col min="10246" max="10246" width="21" style="246" customWidth="1"/>
    <col min="10247" max="10247" width="20.19921875" style="246" customWidth="1"/>
    <col min="10248" max="10248" width="24.796875" style="246" customWidth="1"/>
    <col min="10249" max="10249" width="19.796875" style="246" customWidth="1"/>
    <col min="10250" max="10250" width="23.3984375" style="246" customWidth="1"/>
    <col min="10251" max="10251" width="4.3984375" style="246" customWidth="1"/>
    <col min="10252" max="10497" width="13.796875" style="246"/>
    <col min="10498" max="10498" width="4.3984375" style="246" customWidth="1"/>
    <col min="10499" max="10499" width="60.19921875" style="246" customWidth="1"/>
    <col min="10500" max="10500" width="22.19921875" style="246" customWidth="1"/>
    <col min="10501" max="10501" width="14.3984375" style="246" customWidth="1"/>
    <col min="10502" max="10502" width="21" style="246" customWidth="1"/>
    <col min="10503" max="10503" width="20.19921875" style="246" customWidth="1"/>
    <col min="10504" max="10504" width="24.796875" style="246" customWidth="1"/>
    <col min="10505" max="10505" width="19.796875" style="246" customWidth="1"/>
    <col min="10506" max="10506" width="23.3984375" style="246" customWidth="1"/>
    <col min="10507" max="10507" width="4.3984375" style="246" customWidth="1"/>
    <col min="10508" max="10753" width="13.796875" style="246"/>
    <col min="10754" max="10754" width="4.3984375" style="246" customWidth="1"/>
    <col min="10755" max="10755" width="60.19921875" style="246" customWidth="1"/>
    <col min="10756" max="10756" width="22.19921875" style="246" customWidth="1"/>
    <col min="10757" max="10757" width="14.3984375" style="246" customWidth="1"/>
    <col min="10758" max="10758" width="21" style="246" customWidth="1"/>
    <col min="10759" max="10759" width="20.19921875" style="246" customWidth="1"/>
    <col min="10760" max="10760" width="24.796875" style="246" customWidth="1"/>
    <col min="10761" max="10761" width="19.796875" style="246" customWidth="1"/>
    <col min="10762" max="10762" width="23.3984375" style="246" customWidth="1"/>
    <col min="10763" max="10763" width="4.3984375" style="246" customWidth="1"/>
    <col min="10764" max="11009" width="13.796875" style="246"/>
    <col min="11010" max="11010" width="4.3984375" style="246" customWidth="1"/>
    <col min="11011" max="11011" width="60.19921875" style="246" customWidth="1"/>
    <col min="11012" max="11012" width="22.19921875" style="246" customWidth="1"/>
    <col min="11013" max="11013" width="14.3984375" style="246" customWidth="1"/>
    <col min="11014" max="11014" width="21" style="246" customWidth="1"/>
    <col min="11015" max="11015" width="20.19921875" style="246" customWidth="1"/>
    <col min="11016" max="11016" width="24.796875" style="246" customWidth="1"/>
    <col min="11017" max="11017" width="19.796875" style="246" customWidth="1"/>
    <col min="11018" max="11018" width="23.3984375" style="246" customWidth="1"/>
    <col min="11019" max="11019" width="4.3984375" style="246" customWidth="1"/>
    <col min="11020" max="11265" width="13.796875" style="246"/>
    <col min="11266" max="11266" width="4.3984375" style="246" customWidth="1"/>
    <col min="11267" max="11267" width="60.19921875" style="246" customWidth="1"/>
    <col min="11268" max="11268" width="22.19921875" style="246" customWidth="1"/>
    <col min="11269" max="11269" width="14.3984375" style="246" customWidth="1"/>
    <col min="11270" max="11270" width="21" style="246" customWidth="1"/>
    <col min="11271" max="11271" width="20.19921875" style="246" customWidth="1"/>
    <col min="11272" max="11272" width="24.796875" style="246" customWidth="1"/>
    <col min="11273" max="11273" width="19.796875" style="246" customWidth="1"/>
    <col min="11274" max="11274" width="23.3984375" style="246" customWidth="1"/>
    <col min="11275" max="11275" width="4.3984375" style="246" customWidth="1"/>
    <col min="11276" max="11521" width="13.796875" style="246"/>
    <col min="11522" max="11522" width="4.3984375" style="246" customWidth="1"/>
    <col min="11523" max="11523" width="60.19921875" style="246" customWidth="1"/>
    <col min="11524" max="11524" width="22.19921875" style="246" customWidth="1"/>
    <col min="11525" max="11525" width="14.3984375" style="246" customWidth="1"/>
    <col min="11526" max="11526" width="21" style="246" customWidth="1"/>
    <col min="11527" max="11527" width="20.19921875" style="246" customWidth="1"/>
    <col min="11528" max="11528" width="24.796875" style="246" customWidth="1"/>
    <col min="11529" max="11529" width="19.796875" style="246" customWidth="1"/>
    <col min="11530" max="11530" width="23.3984375" style="246" customWidth="1"/>
    <col min="11531" max="11531" width="4.3984375" style="246" customWidth="1"/>
    <col min="11532" max="11777" width="13.796875" style="246"/>
    <col min="11778" max="11778" width="4.3984375" style="246" customWidth="1"/>
    <col min="11779" max="11779" width="60.19921875" style="246" customWidth="1"/>
    <col min="11780" max="11780" width="22.19921875" style="246" customWidth="1"/>
    <col min="11781" max="11781" width="14.3984375" style="246" customWidth="1"/>
    <col min="11782" max="11782" width="21" style="246" customWidth="1"/>
    <col min="11783" max="11783" width="20.19921875" style="246" customWidth="1"/>
    <col min="11784" max="11784" width="24.796875" style="246" customWidth="1"/>
    <col min="11785" max="11785" width="19.796875" style="246" customWidth="1"/>
    <col min="11786" max="11786" width="23.3984375" style="246" customWidth="1"/>
    <col min="11787" max="11787" width="4.3984375" style="246" customWidth="1"/>
    <col min="11788" max="12033" width="13.796875" style="246"/>
    <col min="12034" max="12034" width="4.3984375" style="246" customWidth="1"/>
    <col min="12035" max="12035" width="60.19921875" style="246" customWidth="1"/>
    <col min="12036" max="12036" width="22.19921875" style="246" customWidth="1"/>
    <col min="12037" max="12037" width="14.3984375" style="246" customWidth="1"/>
    <col min="12038" max="12038" width="21" style="246" customWidth="1"/>
    <col min="12039" max="12039" width="20.19921875" style="246" customWidth="1"/>
    <col min="12040" max="12040" width="24.796875" style="246" customWidth="1"/>
    <col min="12041" max="12041" width="19.796875" style="246" customWidth="1"/>
    <col min="12042" max="12042" width="23.3984375" style="246" customWidth="1"/>
    <col min="12043" max="12043" width="4.3984375" style="246" customWidth="1"/>
    <col min="12044" max="12289" width="13.796875" style="246"/>
    <col min="12290" max="12290" width="4.3984375" style="246" customWidth="1"/>
    <col min="12291" max="12291" width="60.19921875" style="246" customWidth="1"/>
    <col min="12292" max="12292" width="22.19921875" style="246" customWidth="1"/>
    <col min="12293" max="12293" width="14.3984375" style="246" customWidth="1"/>
    <col min="12294" max="12294" width="21" style="246" customWidth="1"/>
    <col min="12295" max="12295" width="20.19921875" style="246" customWidth="1"/>
    <col min="12296" max="12296" width="24.796875" style="246" customWidth="1"/>
    <col min="12297" max="12297" width="19.796875" style="246" customWidth="1"/>
    <col min="12298" max="12298" width="23.3984375" style="246" customWidth="1"/>
    <col min="12299" max="12299" width="4.3984375" style="246" customWidth="1"/>
    <col min="12300" max="12545" width="13.796875" style="246"/>
    <col min="12546" max="12546" width="4.3984375" style="246" customWidth="1"/>
    <col min="12547" max="12547" width="60.19921875" style="246" customWidth="1"/>
    <col min="12548" max="12548" width="22.19921875" style="246" customWidth="1"/>
    <col min="12549" max="12549" width="14.3984375" style="246" customWidth="1"/>
    <col min="12550" max="12550" width="21" style="246" customWidth="1"/>
    <col min="12551" max="12551" width="20.19921875" style="246" customWidth="1"/>
    <col min="12552" max="12552" width="24.796875" style="246" customWidth="1"/>
    <col min="12553" max="12553" width="19.796875" style="246" customWidth="1"/>
    <col min="12554" max="12554" width="23.3984375" style="246" customWidth="1"/>
    <col min="12555" max="12555" width="4.3984375" style="246" customWidth="1"/>
    <col min="12556" max="12801" width="13.796875" style="246"/>
    <col min="12802" max="12802" width="4.3984375" style="246" customWidth="1"/>
    <col min="12803" max="12803" width="60.19921875" style="246" customWidth="1"/>
    <col min="12804" max="12804" width="22.19921875" style="246" customWidth="1"/>
    <col min="12805" max="12805" width="14.3984375" style="246" customWidth="1"/>
    <col min="12806" max="12806" width="21" style="246" customWidth="1"/>
    <col min="12807" max="12807" width="20.19921875" style="246" customWidth="1"/>
    <col min="12808" max="12808" width="24.796875" style="246" customWidth="1"/>
    <col min="12809" max="12809" width="19.796875" style="246" customWidth="1"/>
    <col min="12810" max="12810" width="23.3984375" style="246" customWidth="1"/>
    <col min="12811" max="12811" width="4.3984375" style="246" customWidth="1"/>
    <col min="12812" max="13057" width="13.796875" style="246"/>
    <col min="13058" max="13058" width="4.3984375" style="246" customWidth="1"/>
    <col min="13059" max="13059" width="60.19921875" style="246" customWidth="1"/>
    <col min="13060" max="13060" width="22.19921875" style="246" customWidth="1"/>
    <col min="13061" max="13061" width="14.3984375" style="246" customWidth="1"/>
    <col min="13062" max="13062" width="21" style="246" customWidth="1"/>
    <col min="13063" max="13063" width="20.19921875" style="246" customWidth="1"/>
    <col min="13064" max="13064" width="24.796875" style="246" customWidth="1"/>
    <col min="13065" max="13065" width="19.796875" style="246" customWidth="1"/>
    <col min="13066" max="13066" width="23.3984375" style="246" customWidth="1"/>
    <col min="13067" max="13067" width="4.3984375" style="246" customWidth="1"/>
    <col min="13068" max="13313" width="13.796875" style="246"/>
    <col min="13314" max="13314" width="4.3984375" style="246" customWidth="1"/>
    <col min="13315" max="13315" width="60.19921875" style="246" customWidth="1"/>
    <col min="13316" max="13316" width="22.19921875" style="246" customWidth="1"/>
    <col min="13317" max="13317" width="14.3984375" style="246" customWidth="1"/>
    <col min="13318" max="13318" width="21" style="246" customWidth="1"/>
    <col min="13319" max="13319" width="20.19921875" style="246" customWidth="1"/>
    <col min="13320" max="13320" width="24.796875" style="246" customWidth="1"/>
    <col min="13321" max="13321" width="19.796875" style="246" customWidth="1"/>
    <col min="13322" max="13322" width="23.3984375" style="246" customWidth="1"/>
    <col min="13323" max="13323" width="4.3984375" style="246" customWidth="1"/>
    <col min="13324" max="13569" width="13.796875" style="246"/>
    <col min="13570" max="13570" width="4.3984375" style="246" customWidth="1"/>
    <col min="13571" max="13571" width="60.19921875" style="246" customWidth="1"/>
    <col min="13572" max="13572" width="22.19921875" style="246" customWidth="1"/>
    <col min="13573" max="13573" width="14.3984375" style="246" customWidth="1"/>
    <col min="13574" max="13574" width="21" style="246" customWidth="1"/>
    <col min="13575" max="13575" width="20.19921875" style="246" customWidth="1"/>
    <col min="13576" max="13576" width="24.796875" style="246" customWidth="1"/>
    <col min="13577" max="13577" width="19.796875" style="246" customWidth="1"/>
    <col min="13578" max="13578" width="23.3984375" style="246" customWidth="1"/>
    <col min="13579" max="13579" width="4.3984375" style="246" customWidth="1"/>
    <col min="13580" max="13825" width="13.796875" style="246"/>
    <col min="13826" max="13826" width="4.3984375" style="246" customWidth="1"/>
    <col min="13827" max="13827" width="60.19921875" style="246" customWidth="1"/>
    <col min="13828" max="13828" width="22.19921875" style="246" customWidth="1"/>
    <col min="13829" max="13829" width="14.3984375" style="246" customWidth="1"/>
    <col min="13830" max="13830" width="21" style="246" customWidth="1"/>
    <col min="13831" max="13831" width="20.19921875" style="246" customWidth="1"/>
    <col min="13832" max="13832" width="24.796875" style="246" customWidth="1"/>
    <col min="13833" max="13833" width="19.796875" style="246" customWidth="1"/>
    <col min="13834" max="13834" width="23.3984375" style="246" customWidth="1"/>
    <col min="13835" max="13835" width="4.3984375" style="246" customWidth="1"/>
    <col min="13836" max="14081" width="13.796875" style="246"/>
    <col min="14082" max="14082" width="4.3984375" style="246" customWidth="1"/>
    <col min="14083" max="14083" width="60.19921875" style="246" customWidth="1"/>
    <col min="14084" max="14084" width="22.19921875" style="246" customWidth="1"/>
    <col min="14085" max="14085" width="14.3984375" style="246" customWidth="1"/>
    <col min="14086" max="14086" width="21" style="246" customWidth="1"/>
    <col min="14087" max="14087" width="20.19921875" style="246" customWidth="1"/>
    <col min="14088" max="14088" width="24.796875" style="246" customWidth="1"/>
    <col min="14089" max="14089" width="19.796875" style="246" customWidth="1"/>
    <col min="14090" max="14090" width="23.3984375" style="246" customWidth="1"/>
    <col min="14091" max="14091" width="4.3984375" style="246" customWidth="1"/>
    <col min="14092" max="14337" width="13.796875" style="246"/>
    <col min="14338" max="14338" width="4.3984375" style="246" customWidth="1"/>
    <col min="14339" max="14339" width="60.19921875" style="246" customWidth="1"/>
    <col min="14340" max="14340" width="22.19921875" style="246" customWidth="1"/>
    <col min="14341" max="14341" width="14.3984375" style="246" customWidth="1"/>
    <col min="14342" max="14342" width="21" style="246" customWidth="1"/>
    <col min="14343" max="14343" width="20.19921875" style="246" customWidth="1"/>
    <col min="14344" max="14344" width="24.796875" style="246" customWidth="1"/>
    <col min="14345" max="14345" width="19.796875" style="246" customWidth="1"/>
    <col min="14346" max="14346" width="23.3984375" style="246" customWidth="1"/>
    <col min="14347" max="14347" width="4.3984375" style="246" customWidth="1"/>
    <col min="14348" max="14593" width="13.796875" style="246"/>
    <col min="14594" max="14594" width="4.3984375" style="246" customWidth="1"/>
    <col min="14595" max="14595" width="60.19921875" style="246" customWidth="1"/>
    <col min="14596" max="14596" width="22.19921875" style="246" customWidth="1"/>
    <col min="14597" max="14597" width="14.3984375" style="246" customWidth="1"/>
    <col min="14598" max="14598" width="21" style="246" customWidth="1"/>
    <col min="14599" max="14599" width="20.19921875" style="246" customWidth="1"/>
    <col min="14600" max="14600" width="24.796875" style="246" customWidth="1"/>
    <col min="14601" max="14601" width="19.796875" style="246" customWidth="1"/>
    <col min="14602" max="14602" width="23.3984375" style="246" customWidth="1"/>
    <col min="14603" max="14603" width="4.3984375" style="246" customWidth="1"/>
    <col min="14604" max="14849" width="13.796875" style="246"/>
    <col min="14850" max="14850" width="4.3984375" style="246" customWidth="1"/>
    <col min="14851" max="14851" width="60.19921875" style="246" customWidth="1"/>
    <col min="14852" max="14852" width="22.19921875" style="246" customWidth="1"/>
    <col min="14853" max="14853" width="14.3984375" style="246" customWidth="1"/>
    <col min="14854" max="14854" width="21" style="246" customWidth="1"/>
    <col min="14855" max="14855" width="20.19921875" style="246" customWidth="1"/>
    <col min="14856" max="14856" width="24.796875" style="246" customWidth="1"/>
    <col min="14857" max="14857" width="19.796875" style="246" customWidth="1"/>
    <col min="14858" max="14858" width="23.3984375" style="246" customWidth="1"/>
    <col min="14859" max="14859" width="4.3984375" style="246" customWidth="1"/>
    <col min="14860" max="15105" width="13.796875" style="246"/>
    <col min="15106" max="15106" width="4.3984375" style="246" customWidth="1"/>
    <col min="15107" max="15107" width="60.19921875" style="246" customWidth="1"/>
    <col min="15108" max="15108" width="22.19921875" style="246" customWidth="1"/>
    <col min="15109" max="15109" width="14.3984375" style="246" customWidth="1"/>
    <col min="15110" max="15110" width="21" style="246" customWidth="1"/>
    <col min="15111" max="15111" width="20.19921875" style="246" customWidth="1"/>
    <col min="15112" max="15112" width="24.796875" style="246" customWidth="1"/>
    <col min="15113" max="15113" width="19.796875" style="246" customWidth="1"/>
    <col min="15114" max="15114" width="23.3984375" style="246" customWidth="1"/>
    <col min="15115" max="15115" width="4.3984375" style="246" customWidth="1"/>
    <col min="15116" max="15361" width="13.796875" style="246"/>
    <col min="15362" max="15362" width="4.3984375" style="246" customWidth="1"/>
    <col min="15363" max="15363" width="60.19921875" style="246" customWidth="1"/>
    <col min="15364" max="15364" width="22.19921875" style="246" customWidth="1"/>
    <col min="15365" max="15365" width="14.3984375" style="246" customWidth="1"/>
    <col min="15366" max="15366" width="21" style="246" customWidth="1"/>
    <col min="15367" max="15367" width="20.19921875" style="246" customWidth="1"/>
    <col min="15368" max="15368" width="24.796875" style="246" customWidth="1"/>
    <col min="15369" max="15369" width="19.796875" style="246" customWidth="1"/>
    <col min="15370" max="15370" width="23.3984375" style="246" customWidth="1"/>
    <col min="15371" max="15371" width="4.3984375" style="246" customWidth="1"/>
    <col min="15372" max="15617" width="13.796875" style="246"/>
    <col min="15618" max="15618" width="4.3984375" style="246" customWidth="1"/>
    <col min="15619" max="15619" width="60.19921875" style="246" customWidth="1"/>
    <col min="15620" max="15620" width="22.19921875" style="246" customWidth="1"/>
    <col min="15621" max="15621" width="14.3984375" style="246" customWidth="1"/>
    <col min="15622" max="15622" width="21" style="246" customWidth="1"/>
    <col min="15623" max="15623" width="20.19921875" style="246" customWidth="1"/>
    <col min="15624" max="15624" width="24.796875" style="246" customWidth="1"/>
    <col min="15625" max="15625" width="19.796875" style="246" customWidth="1"/>
    <col min="15626" max="15626" width="23.3984375" style="246" customWidth="1"/>
    <col min="15627" max="15627" width="4.3984375" style="246" customWidth="1"/>
    <col min="15628" max="15873" width="13.796875" style="246"/>
    <col min="15874" max="15874" width="4.3984375" style="246" customWidth="1"/>
    <col min="15875" max="15875" width="60.19921875" style="246" customWidth="1"/>
    <col min="15876" max="15876" width="22.19921875" style="246" customWidth="1"/>
    <col min="15877" max="15877" width="14.3984375" style="246" customWidth="1"/>
    <col min="15878" max="15878" width="21" style="246" customWidth="1"/>
    <col min="15879" max="15879" width="20.19921875" style="246" customWidth="1"/>
    <col min="15880" max="15880" width="24.796875" style="246" customWidth="1"/>
    <col min="15881" max="15881" width="19.796875" style="246" customWidth="1"/>
    <col min="15882" max="15882" width="23.3984375" style="246" customWidth="1"/>
    <col min="15883" max="15883" width="4.3984375" style="246" customWidth="1"/>
    <col min="15884" max="16129" width="13.796875" style="246"/>
    <col min="16130" max="16130" width="4.3984375" style="246" customWidth="1"/>
    <col min="16131" max="16131" width="60.19921875" style="246" customWidth="1"/>
    <col min="16132" max="16132" width="22.19921875" style="246" customWidth="1"/>
    <col min="16133" max="16133" width="14.3984375" style="246" customWidth="1"/>
    <col min="16134" max="16134" width="21" style="246" customWidth="1"/>
    <col min="16135" max="16135" width="20.19921875" style="246" customWidth="1"/>
    <col min="16136" max="16136" width="24.796875" style="246" customWidth="1"/>
    <col min="16137" max="16137" width="19.796875" style="246" customWidth="1"/>
    <col min="16138" max="16138" width="23.3984375" style="246" customWidth="1"/>
    <col min="16139" max="16139" width="4.3984375" style="246" customWidth="1"/>
    <col min="16140" max="16384" width="13.796875" style="246"/>
  </cols>
  <sheetData>
    <row r="1" spans="3:20" s="8" customFormat="1">
      <c r="J1" s="74"/>
      <c r="T1" s="74"/>
    </row>
    <row r="2" spans="3:20" s="8" customFormat="1" ht="18">
      <c r="C2" s="413" t="s">
        <v>93</v>
      </c>
      <c r="D2" s="413"/>
      <c r="E2" s="413"/>
      <c r="F2" s="413"/>
      <c r="G2" s="413"/>
      <c r="H2" s="413"/>
      <c r="I2" s="413"/>
      <c r="J2" s="413"/>
      <c r="M2" s="413" t="s">
        <v>93</v>
      </c>
      <c r="N2" s="413"/>
      <c r="O2" s="413"/>
      <c r="P2" s="413"/>
      <c r="Q2" s="413"/>
      <c r="R2" s="413"/>
      <c r="S2" s="413"/>
      <c r="T2" s="413"/>
    </row>
    <row r="3" spans="3:20" s="8" customFormat="1" ht="18">
      <c r="C3" s="413" t="s">
        <v>94</v>
      </c>
      <c r="D3" s="413"/>
      <c r="E3" s="413"/>
      <c r="F3" s="413"/>
      <c r="G3" s="413"/>
      <c r="H3" s="413"/>
      <c r="I3" s="413"/>
      <c r="J3" s="413"/>
      <c r="M3" s="413" t="s">
        <v>94</v>
      </c>
      <c r="N3" s="413"/>
      <c r="O3" s="413"/>
      <c r="P3" s="413"/>
      <c r="Q3" s="413"/>
      <c r="R3" s="413"/>
      <c r="S3" s="413"/>
      <c r="T3" s="413"/>
    </row>
    <row r="4" spans="3:20" s="76" customFormat="1" ht="24" customHeight="1">
      <c r="C4" s="244"/>
      <c r="D4" s="244"/>
      <c r="E4" s="244"/>
      <c r="F4" s="244"/>
      <c r="J4" s="245"/>
      <c r="M4" s="244"/>
      <c r="N4" s="244"/>
      <c r="O4" s="244"/>
      <c r="P4" s="244"/>
      <c r="T4" s="245"/>
    </row>
    <row r="5" spans="3:20" s="137" customFormat="1">
      <c r="C5"/>
      <c r="D5"/>
      <c r="E5"/>
      <c r="F5"/>
      <c r="G5"/>
      <c r="J5" s="138"/>
      <c r="M5"/>
      <c r="N5"/>
      <c r="O5"/>
      <c r="P5"/>
      <c r="Q5"/>
      <c r="T5" s="138"/>
    </row>
    <row r="6" spans="3:20" s="137" customFormat="1">
      <c r="C6"/>
      <c r="D6"/>
      <c r="E6"/>
      <c r="F6"/>
      <c r="G6"/>
      <c r="J6" s="138"/>
      <c r="M6"/>
      <c r="N6"/>
      <c r="O6"/>
      <c r="P6"/>
      <c r="Q6"/>
      <c r="T6" s="138"/>
    </row>
    <row r="7" spans="3:20" s="137" customFormat="1">
      <c r="C7"/>
      <c r="D7"/>
      <c r="E7"/>
      <c r="F7"/>
      <c r="G7"/>
      <c r="J7" s="138"/>
      <c r="M7" s="3" t="str">
        <f>+Datos!$B$13&amp;+Datos!$C$13</f>
        <v xml:space="preserve">Licitación Pública Nº </v>
      </c>
      <c r="N7" s="1"/>
      <c r="O7"/>
      <c r="P7"/>
      <c r="Q7"/>
      <c r="T7" s="138"/>
    </row>
    <row r="8" spans="3:20" s="137" customFormat="1">
      <c r="C8" s="3" t="str">
        <f>+Datos!$B$13&amp;+Datos!$C$13</f>
        <v xml:space="preserve">Licitación Pública Nº </v>
      </c>
      <c r="D8" s="1"/>
      <c r="E8"/>
      <c r="F8"/>
      <c r="G8"/>
      <c r="J8" s="138"/>
      <c r="M8" s="3" t="str">
        <f>+Datos!$B$14&amp;+Datos!$C$14</f>
        <v xml:space="preserve">Nombre de la Empresa: </v>
      </c>
      <c r="N8" s="1"/>
      <c r="O8"/>
      <c r="P8"/>
      <c r="Q8"/>
      <c r="T8" s="138"/>
    </row>
    <row r="9" spans="3:20" s="137" customFormat="1">
      <c r="C9" s="3" t="str">
        <f>+Datos!$B$14&amp;+Datos!$C$14</f>
        <v xml:space="preserve">Nombre de la Empresa: </v>
      </c>
      <c r="D9" s="1"/>
      <c r="E9"/>
      <c r="F9"/>
      <c r="G9"/>
      <c r="J9" s="138"/>
      <c r="M9" s="3" t="str">
        <f>+Datos!$B$15&amp;+Datos!$C$15</f>
        <v>Nombre y Firma del Representante Legal:</v>
      </c>
      <c r="N9" s="1"/>
      <c r="O9"/>
      <c r="P9"/>
      <c r="Q9"/>
      <c r="T9" s="138"/>
    </row>
    <row r="10" spans="3:20" s="137" customFormat="1">
      <c r="C10" s="3" t="str">
        <f>+Datos!$B$15&amp;+Datos!$C$15</f>
        <v>Nombre y Firma del Representante Legal:</v>
      </c>
      <c r="D10" s="1"/>
      <c r="E10"/>
      <c r="F10"/>
      <c r="G10"/>
      <c r="J10" s="138"/>
      <c r="M10" s="1"/>
      <c r="N10" s="1"/>
      <c r="O10"/>
      <c r="P10"/>
      <c r="Q10"/>
      <c r="T10" s="138"/>
    </row>
    <row r="11" spans="3:20" s="137" customFormat="1">
      <c r="C11" s="1"/>
      <c r="D11" s="1"/>
      <c r="E11"/>
      <c r="F11"/>
      <c r="G11"/>
      <c r="J11" s="138"/>
      <c r="M11" s="233" t="str">
        <f>+'Formato 1'!$C$24</f>
        <v xml:space="preserve">Pesos mexicanos a precios de: </v>
      </c>
      <c r="N11" s="512">
        <f>+'Formato 1'!$D$24</f>
        <v>0</v>
      </c>
      <c r="O11"/>
      <c r="P11"/>
      <c r="Q11"/>
      <c r="T11" s="138"/>
    </row>
    <row r="12" spans="3:20">
      <c r="C12" s="233" t="str">
        <f>+'Formato 1'!$C$24</f>
        <v xml:space="preserve">Pesos mexicanos a precios de: </v>
      </c>
      <c r="D12" s="512">
        <f>+'Formato 1'!$D$24</f>
        <v>0</v>
      </c>
    </row>
    <row r="13" spans="3:20">
      <c r="C13" s="233"/>
      <c r="D13" s="32"/>
    </row>
    <row r="14" spans="3:20" s="76" customFormat="1" ht="18">
      <c r="C14" s="435" t="s">
        <v>176</v>
      </c>
      <c r="D14" s="435"/>
      <c r="E14" s="435"/>
      <c r="F14" s="435"/>
      <c r="G14" s="435"/>
      <c r="H14" s="435"/>
      <c r="I14" s="435"/>
      <c r="J14" s="435"/>
      <c r="M14" s="435" t="s">
        <v>169</v>
      </c>
      <c r="N14" s="435"/>
      <c r="O14" s="435"/>
      <c r="P14" s="435"/>
      <c r="Q14" s="435"/>
      <c r="R14" s="435"/>
      <c r="S14" s="435"/>
      <c r="T14" s="435"/>
    </row>
    <row r="15" spans="3:20" s="76" customFormat="1" ht="16" customHeight="1">
      <c r="C15" s="436" t="s">
        <v>252</v>
      </c>
      <c r="D15" s="436"/>
      <c r="E15" s="436"/>
      <c r="F15" s="436"/>
      <c r="G15" s="436"/>
      <c r="H15" s="436"/>
      <c r="I15" s="436"/>
      <c r="J15" s="436"/>
      <c r="M15" s="436" t="s">
        <v>245</v>
      </c>
      <c r="N15" s="436"/>
      <c r="O15" s="436"/>
      <c r="P15" s="436"/>
      <c r="Q15" s="436"/>
      <c r="R15" s="436"/>
      <c r="S15" s="436"/>
      <c r="T15" s="436"/>
    </row>
    <row r="16" spans="3:20" ht="14" thickBot="1"/>
    <row r="17" spans="3:20" s="80" customFormat="1" ht="30">
      <c r="C17" s="247" t="s">
        <v>95</v>
      </c>
      <c r="D17" s="248" t="s">
        <v>96</v>
      </c>
      <c r="E17" s="248" t="s">
        <v>97</v>
      </c>
      <c r="F17" s="248" t="s">
        <v>98</v>
      </c>
      <c r="G17" s="248" t="s">
        <v>99</v>
      </c>
      <c r="H17" s="248" t="s">
        <v>100</v>
      </c>
      <c r="I17" s="456" t="s">
        <v>151</v>
      </c>
      <c r="J17" s="458" t="s">
        <v>152</v>
      </c>
      <c r="M17" s="247" t="s">
        <v>95</v>
      </c>
      <c r="N17" s="248" t="s">
        <v>96</v>
      </c>
      <c r="O17" s="248" t="s">
        <v>97</v>
      </c>
      <c r="P17" s="248" t="s">
        <v>98</v>
      </c>
      <c r="Q17" s="248" t="s">
        <v>99</v>
      </c>
      <c r="R17" s="248" t="s">
        <v>100</v>
      </c>
      <c r="S17" s="456" t="s">
        <v>151</v>
      </c>
      <c r="T17" s="458" t="s">
        <v>152</v>
      </c>
    </row>
    <row r="18" spans="3:20" s="8" customFormat="1" ht="41" customHeight="1" thickBot="1">
      <c r="C18" s="249" t="s">
        <v>102</v>
      </c>
      <c r="D18" s="250" t="s">
        <v>103</v>
      </c>
      <c r="E18" s="250" t="s">
        <v>104</v>
      </c>
      <c r="F18" s="250" t="s">
        <v>105</v>
      </c>
      <c r="G18" s="250" t="s">
        <v>106</v>
      </c>
      <c r="H18" s="250" t="s">
        <v>107</v>
      </c>
      <c r="I18" s="457"/>
      <c r="J18" s="459"/>
      <c r="M18" s="249" t="s">
        <v>102</v>
      </c>
      <c r="N18" s="250" t="s">
        <v>103</v>
      </c>
      <c r="O18" s="250" t="s">
        <v>104</v>
      </c>
      <c r="P18" s="250" t="s">
        <v>105</v>
      </c>
      <c r="Q18" s="250" t="s">
        <v>106</v>
      </c>
      <c r="R18" s="250" t="s">
        <v>107</v>
      </c>
      <c r="S18" s="457"/>
      <c r="T18" s="459"/>
    </row>
    <row r="19" spans="3:20" s="251" customFormat="1">
      <c r="C19" s="253"/>
      <c r="D19" s="254"/>
      <c r="E19" s="254"/>
      <c r="F19" s="255"/>
      <c r="G19" s="255"/>
      <c r="H19" s="258"/>
      <c r="I19" s="409"/>
      <c r="J19" s="259">
        <f>H19*I19</f>
        <v>0</v>
      </c>
      <c r="M19" s="253"/>
      <c r="N19" s="254"/>
      <c r="O19" s="254"/>
      <c r="P19" s="255"/>
      <c r="Q19" s="255"/>
      <c r="R19" s="258"/>
      <c r="S19" s="263"/>
      <c r="T19" s="259">
        <f>R19*S19</f>
        <v>0</v>
      </c>
    </row>
    <row r="20" spans="3:20" s="251" customFormat="1">
      <c r="C20" s="168"/>
      <c r="D20" s="169"/>
      <c r="E20" s="169"/>
      <c r="F20" s="256"/>
      <c r="G20" s="256"/>
      <c r="H20" s="172"/>
      <c r="I20" s="173"/>
      <c r="J20" s="260">
        <f t="shared" ref="J19:J75" si="0">H20*I20</f>
        <v>0</v>
      </c>
      <c r="M20" s="168"/>
      <c r="N20" s="169"/>
      <c r="O20" s="169"/>
      <c r="P20" s="256"/>
      <c r="Q20" s="256"/>
      <c r="R20" s="172"/>
      <c r="S20" s="173"/>
      <c r="T20" s="260">
        <f t="shared" ref="T19:T75" si="1">R20*S20</f>
        <v>0</v>
      </c>
    </row>
    <row r="21" spans="3:20" s="251" customFormat="1">
      <c r="C21" s="168"/>
      <c r="D21" s="85"/>
      <c r="E21" s="169"/>
      <c r="F21" s="256"/>
      <c r="G21" s="256"/>
      <c r="H21" s="172"/>
      <c r="I21" s="173"/>
      <c r="J21" s="260">
        <f t="shared" si="0"/>
        <v>0</v>
      </c>
      <c r="M21" s="168"/>
      <c r="N21" s="85"/>
      <c r="O21" s="169"/>
      <c r="P21" s="256"/>
      <c r="Q21" s="256"/>
      <c r="R21" s="172"/>
      <c r="S21" s="173"/>
      <c r="T21" s="260">
        <f t="shared" si="1"/>
        <v>0</v>
      </c>
    </row>
    <row r="22" spans="3:20" s="251" customFormat="1">
      <c r="C22" s="168"/>
      <c r="D22" s="169"/>
      <c r="E22" s="169"/>
      <c r="F22" s="256"/>
      <c r="G22" s="256"/>
      <c r="H22" s="172"/>
      <c r="I22" s="173"/>
      <c r="J22" s="260">
        <f t="shared" si="0"/>
        <v>0</v>
      </c>
      <c r="M22" s="168"/>
      <c r="N22" s="169"/>
      <c r="O22" s="169"/>
      <c r="P22" s="256"/>
      <c r="Q22" s="256"/>
      <c r="R22" s="172"/>
      <c r="S22" s="173"/>
      <c r="T22" s="260">
        <f t="shared" si="1"/>
        <v>0</v>
      </c>
    </row>
    <row r="23" spans="3:20" s="251" customFormat="1">
      <c r="C23" s="168"/>
      <c r="D23" s="85"/>
      <c r="E23" s="169"/>
      <c r="F23" s="256"/>
      <c r="G23" s="256"/>
      <c r="H23" s="172"/>
      <c r="I23" s="173"/>
      <c r="J23" s="260">
        <f t="shared" si="0"/>
        <v>0</v>
      </c>
      <c r="M23" s="168"/>
      <c r="N23" s="85"/>
      <c r="O23" s="169"/>
      <c r="P23" s="256"/>
      <c r="Q23" s="256"/>
      <c r="R23" s="172"/>
      <c r="S23" s="173"/>
      <c r="T23" s="260">
        <f t="shared" si="1"/>
        <v>0</v>
      </c>
    </row>
    <row r="24" spans="3:20" s="251" customFormat="1">
      <c r="C24" s="168"/>
      <c r="D24" s="169"/>
      <c r="E24" s="169"/>
      <c r="F24" s="256"/>
      <c r="G24" s="256"/>
      <c r="H24" s="172"/>
      <c r="I24" s="173"/>
      <c r="J24" s="260">
        <f t="shared" si="0"/>
        <v>0</v>
      </c>
      <c r="M24" s="168"/>
      <c r="N24" s="169"/>
      <c r="O24" s="169"/>
      <c r="P24" s="256"/>
      <c r="Q24" s="256"/>
      <c r="R24" s="172"/>
      <c r="S24" s="173"/>
      <c r="T24" s="260">
        <f t="shared" si="1"/>
        <v>0</v>
      </c>
    </row>
    <row r="25" spans="3:20" s="251" customFormat="1">
      <c r="C25" s="168"/>
      <c r="D25" s="169"/>
      <c r="E25" s="169"/>
      <c r="F25" s="256"/>
      <c r="G25" s="256"/>
      <c r="H25" s="172"/>
      <c r="I25" s="173"/>
      <c r="J25" s="260">
        <f t="shared" si="0"/>
        <v>0</v>
      </c>
      <c r="M25" s="168"/>
      <c r="N25" s="169"/>
      <c r="O25" s="169"/>
      <c r="P25" s="256"/>
      <c r="Q25" s="256"/>
      <c r="R25" s="172"/>
      <c r="S25" s="173"/>
      <c r="T25" s="260">
        <f t="shared" si="1"/>
        <v>0</v>
      </c>
    </row>
    <row r="26" spans="3:20" s="251" customFormat="1">
      <c r="C26" s="168"/>
      <c r="D26" s="169"/>
      <c r="E26" s="169"/>
      <c r="F26" s="256"/>
      <c r="G26" s="256"/>
      <c r="H26" s="172"/>
      <c r="I26" s="173"/>
      <c r="J26" s="260">
        <f t="shared" si="0"/>
        <v>0</v>
      </c>
      <c r="M26" s="168"/>
      <c r="N26" s="169"/>
      <c r="O26" s="169"/>
      <c r="P26" s="256"/>
      <c r="Q26" s="256"/>
      <c r="R26" s="172"/>
      <c r="S26" s="173"/>
      <c r="T26" s="260">
        <f t="shared" si="1"/>
        <v>0</v>
      </c>
    </row>
    <row r="27" spans="3:20" s="251" customFormat="1">
      <c r="C27" s="168"/>
      <c r="D27" s="169"/>
      <c r="E27" s="169"/>
      <c r="F27" s="256"/>
      <c r="G27" s="256"/>
      <c r="H27" s="172"/>
      <c r="I27" s="173"/>
      <c r="J27" s="260">
        <f t="shared" si="0"/>
        <v>0</v>
      </c>
      <c r="M27" s="168"/>
      <c r="N27" s="169"/>
      <c r="O27" s="169"/>
      <c r="P27" s="256"/>
      <c r="Q27" s="256"/>
      <c r="R27" s="172"/>
      <c r="S27" s="173"/>
      <c r="T27" s="260">
        <f t="shared" si="1"/>
        <v>0</v>
      </c>
    </row>
    <row r="28" spans="3:20" s="251" customFormat="1">
      <c r="C28" s="168"/>
      <c r="D28" s="169"/>
      <c r="E28" s="169"/>
      <c r="F28" s="256"/>
      <c r="G28" s="256"/>
      <c r="H28" s="172"/>
      <c r="I28" s="173"/>
      <c r="J28" s="260">
        <f t="shared" si="0"/>
        <v>0</v>
      </c>
      <c r="M28" s="168"/>
      <c r="N28" s="169"/>
      <c r="O28" s="169"/>
      <c r="P28" s="256"/>
      <c r="Q28" s="256"/>
      <c r="R28" s="172"/>
      <c r="S28" s="173"/>
      <c r="T28" s="260">
        <f t="shared" si="1"/>
        <v>0</v>
      </c>
    </row>
    <row r="29" spans="3:20" s="251" customFormat="1">
      <c r="C29" s="168"/>
      <c r="D29" s="169"/>
      <c r="E29" s="169"/>
      <c r="F29" s="256"/>
      <c r="G29" s="256"/>
      <c r="H29" s="172"/>
      <c r="I29" s="173"/>
      <c r="J29" s="260">
        <f t="shared" si="0"/>
        <v>0</v>
      </c>
      <c r="M29" s="168"/>
      <c r="N29" s="169"/>
      <c r="O29" s="169"/>
      <c r="P29" s="256"/>
      <c r="Q29" s="256"/>
      <c r="R29" s="172"/>
      <c r="S29" s="173"/>
      <c r="T29" s="260">
        <f t="shared" si="1"/>
        <v>0</v>
      </c>
    </row>
    <row r="30" spans="3:20" s="251" customFormat="1">
      <c r="C30" s="168"/>
      <c r="D30" s="169"/>
      <c r="E30" s="169"/>
      <c r="F30" s="256"/>
      <c r="G30" s="256"/>
      <c r="H30" s="172"/>
      <c r="I30" s="173"/>
      <c r="J30" s="260">
        <f t="shared" si="0"/>
        <v>0</v>
      </c>
      <c r="M30" s="168"/>
      <c r="N30" s="169"/>
      <c r="O30" s="169"/>
      <c r="P30" s="256"/>
      <c r="Q30" s="256"/>
      <c r="R30" s="172"/>
      <c r="S30" s="173"/>
      <c r="T30" s="260">
        <f t="shared" si="1"/>
        <v>0</v>
      </c>
    </row>
    <row r="31" spans="3:20" s="251" customFormat="1">
      <c r="C31" s="168"/>
      <c r="D31" s="169"/>
      <c r="E31" s="169"/>
      <c r="F31" s="256"/>
      <c r="G31" s="256"/>
      <c r="H31" s="172"/>
      <c r="I31" s="173"/>
      <c r="J31" s="260">
        <f t="shared" si="0"/>
        <v>0</v>
      </c>
      <c r="M31" s="168"/>
      <c r="N31" s="169"/>
      <c r="O31" s="169"/>
      <c r="P31" s="256"/>
      <c r="Q31" s="256"/>
      <c r="R31" s="172"/>
      <c r="S31" s="173"/>
      <c r="T31" s="260">
        <f t="shared" si="1"/>
        <v>0</v>
      </c>
    </row>
    <row r="32" spans="3:20" s="251" customFormat="1">
      <c r="C32" s="168"/>
      <c r="D32" s="169"/>
      <c r="E32" s="169"/>
      <c r="F32" s="256"/>
      <c r="G32" s="256"/>
      <c r="H32" s="172"/>
      <c r="I32" s="173"/>
      <c r="J32" s="260">
        <f t="shared" si="0"/>
        <v>0</v>
      </c>
      <c r="M32" s="168"/>
      <c r="N32" s="169"/>
      <c r="O32" s="169"/>
      <c r="P32" s="256"/>
      <c r="Q32" s="256"/>
      <c r="R32" s="172"/>
      <c r="S32" s="173"/>
      <c r="T32" s="260">
        <f t="shared" si="1"/>
        <v>0</v>
      </c>
    </row>
    <row r="33" spans="3:20" s="251" customFormat="1">
      <c r="C33" s="168"/>
      <c r="D33" s="169"/>
      <c r="E33" s="169"/>
      <c r="F33" s="256"/>
      <c r="G33" s="256"/>
      <c r="H33" s="172"/>
      <c r="I33" s="173"/>
      <c r="J33" s="260">
        <f t="shared" si="0"/>
        <v>0</v>
      </c>
      <c r="M33" s="168"/>
      <c r="N33" s="169"/>
      <c r="O33" s="169"/>
      <c r="P33" s="256"/>
      <c r="Q33" s="256"/>
      <c r="R33" s="172"/>
      <c r="S33" s="173"/>
      <c r="T33" s="260">
        <f t="shared" si="1"/>
        <v>0</v>
      </c>
    </row>
    <row r="34" spans="3:20" s="251" customFormat="1">
      <c r="C34" s="168"/>
      <c r="D34" s="169"/>
      <c r="E34" s="169"/>
      <c r="F34" s="256"/>
      <c r="G34" s="256"/>
      <c r="H34" s="172"/>
      <c r="I34" s="173"/>
      <c r="J34" s="260">
        <f t="shared" si="0"/>
        <v>0</v>
      </c>
      <c r="M34" s="168"/>
      <c r="N34" s="169"/>
      <c r="O34" s="169"/>
      <c r="P34" s="256"/>
      <c r="Q34" s="256"/>
      <c r="R34" s="172"/>
      <c r="S34" s="173"/>
      <c r="T34" s="260">
        <f t="shared" si="1"/>
        <v>0</v>
      </c>
    </row>
    <row r="35" spans="3:20" s="251" customFormat="1">
      <c r="C35" s="168"/>
      <c r="D35" s="169"/>
      <c r="E35" s="169"/>
      <c r="F35" s="256"/>
      <c r="G35" s="256"/>
      <c r="H35" s="172"/>
      <c r="I35" s="173"/>
      <c r="J35" s="260">
        <f t="shared" si="0"/>
        <v>0</v>
      </c>
      <c r="M35" s="168"/>
      <c r="N35" s="169"/>
      <c r="O35" s="169"/>
      <c r="P35" s="256"/>
      <c r="Q35" s="256"/>
      <c r="R35" s="172"/>
      <c r="S35" s="173"/>
      <c r="T35" s="260">
        <f t="shared" si="1"/>
        <v>0</v>
      </c>
    </row>
    <row r="36" spans="3:20" s="251" customFormat="1">
      <c r="C36" s="168"/>
      <c r="D36" s="169"/>
      <c r="E36" s="169"/>
      <c r="F36" s="256"/>
      <c r="G36" s="256"/>
      <c r="H36" s="172"/>
      <c r="I36" s="173"/>
      <c r="J36" s="260">
        <f t="shared" si="0"/>
        <v>0</v>
      </c>
      <c r="M36" s="168"/>
      <c r="N36" s="169"/>
      <c r="O36" s="169"/>
      <c r="P36" s="256"/>
      <c r="Q36" s="256"/>
      <c r="R36" s="172"/>
      <c r="S36" s="173"/>
      <c r="T36" s="260">
        <f t="shared" si="1"/>
        <v>0</v>
      </c>
    </row>
    <row r="37" spans="3:20" s="251" customFormat="1">
      <c r="C37" s="168"/>
      <c r="D37" s="169"/>
      <c r="E37" s="169"/>
      <c r="F37" s="256"/>
      <c r="G37" s="256"/>
      <c r="H37" s="172"/>
      <c r="I37" s="173"/>
      <c r="J37" s="260">
        <f t="shared" si="0"/>
        <v>0</v>
      </c>
      <c r="M37" s="168"/>
      <c r="N37" s="169"/>
      <c r="O37" s="169"/>
      <c r="P37" s="256"/>
      <c r="Q37" s="256"/>
      <c r="R37" s="172"/>
      <c r="S37" s="173"/>
      <c r="T37" s="260">
        <f t="shared" si="1"/>
        <v>0</v>
      </c>
    </row>
    <row r="38" spans="3:20" s="251" customFormat="1">
      <c r="C38" s="168"/>
      <c r="D38" s="169"/>
      <c r="E38" s="169"/>
      <c r="F38" s="256"/>
      <c r="G38" s="256"/>
      <c r="H38" s="172"/>
      <c r="I38" s="173"/>
      <c r="J38" s="260">
        <f t="shared" si="0"/>
        <v>0</v>
      </c>
      <c r="M38" s="168"/>
      <c r="N38" s="169"/>
      <c r="O38" s="169"/>
      <c r="P38" s="256"/>
      <c r="Q38" s="256"/>
      <c r="R38" s="172"/>
      <c r="S38" s="173"/>
      <c r="T38" s="260">
        <f t="shared" si="1"/>
        <v>0</v>
      </c>
    </row>
    <row r="39" spans="3:20" s="251" customFormat="1">
      <c r="C39" s="168"/>
      <c r="D39" s="169"/>
      <c r="E39" s="169"/>
      <c r="F39" s="256"/>
      <c r="G39" s="256"/>
      <c r="H39" s="172"/>
      <c r="I39" s="173"/>
      <c r="J39" s="260">
        <f t="shared" si="0"/>
        <v>0</v>
      </c>
      <c r="M39" s="168"/>
      <c r="N39" s="169"/>
      <c r="O39" s="169"/>
      <c r="P39" s="256"/>
      <c r="Q39" s="256"/>
      <c r="R39" s="172"/>
      <c r="S39" s="173"/>
      <c r="T39" s="260">
        <f t="shared" si="1"/>
        <v>0</v>
      </c>
    </row>
    <row r="40" spans="3:20" s="251" customFormat="1">
      <c r="C40" s="168"/>
      <c r="D40" s="169"/>
      <c r="E40" s="169"/>
      <c r="F40" s="256"/>
      <c r="G40" s="256"/>
      <c r="H40" s="172"/>
      <c r="I40" s="173"/>
      <c r="J40" s="260">
        <f t="shared" si="0"/>
        <v>0</v>
      </c>
      <c r="M40" s="168"/>
      <c r="N40" s="169"/>
      <c r="O40" s="169"/>
      <c r="P40" s="256"/>
      <c r="Q40" s="256"/>
      <c r="R40" s="172"/>
      <c r="S40" s="173"/>
      <c r="T40" s="260">
        <f t="shared" si="1"/>
        <v>0</v>
      </c>
    </row>
    <row r="41" spans="3:20" s="251" customFormat="1">
      <c r="C41" s="168"/>
      <c r="D41" s="169"/>
      <c r="E41" s="169"/>
      <c r="F41" s="256"/>
      <c r="G41" s="256"/>
      <c r="H41" s="172"/>
      <c r="I41" s="173"/>
      <c r="J41" s="260">
        <f t="shared" si="0"/>
        <v>0</v>
      </c>
      <c r="M41" s="168"/>
      <c r="N41" s="169"/>
      <c r="O41" s="169"/>
      <c r="P41" s="256"/>
      <c r="Q41" s="256"/>
      <c r="R41" s="172"/>
      <c r="S41" s="173"/>
      <c r="T41" s="260">
        <f t="shared" si="1"/>
        <v>0</v>
      </c>
    </row>
    <row r="42" spans="3:20" s="251" customFormat="1">
      <c r="C42" s="168"/>
      <c r="D42" s="169"/>
      <c r="E42" s="169"/>
      <c r="F42" s="256"/>
      <c r="G42" s="256"/>
      <c r="H42" s="172"/>
      <c r="I42" s="173"/>
      <c r="J42" s="260">
        <f t="shared" si="0"/>
        <v>0</v>
      </c>
      <c r="M42" s="168"/>
      <c r="N42" s="169"/>
      <c r="O42" s="169"/>
      <c r="P42" s="256"/>
      <c r="Q42" s="256"/>
      <c r="R42" s="172"/>
      <c r="S42" s="173"/>
      <c r="T42" s="260">
        <f t="shared" si="1"/>
        <v>0</v>
      </c>
    </row>
    <row r="43" spans="3:20" s="251" customFormat="1">
      <c r="C43" s="168"/>
      <c r="D43" s="169"/>
      <c r="E43" s="169"/>
      <c r="F43" s="256"/>
      <c r="G43" s="256"/>
      <c r="H43" s="172"/>
      <c r="I43" s="173"/>
      <c r="J43" s="260">
        <f t="shared" si="0"/>
        <v>0</v>
      </c>
      <c r="M43" s="168"/>
      <c r="N43" s="169"/>
      <c r="O43" s="169"/>
      <c r="P43" s="256"/>
      <c r="Q43" s="256"/>
      <c r="R43" s="172"/>
      <c r="S43" s="173"/>
      <c r="T43" s="260">
        <f t="shared" si="1"/>
        <v>0</v>
      </c>
    </row>
    <row r="44" spans="3:20" s="251" customFormat="1">
      <c r="C44" s="168"/>
      <c r="D44" s="169"/>
      <c r="E44" s="169"/>
      <c r="F44" s="256"/>
      <c r="G44" s="256"/>
      <c r="H44" s="172"/>
      <c r="I44" s="173"/>
      <c r="J44" s="260">
        <f t="shared" si="0"/>
        <v>0</v>
      </c>
      <c r="M44" s="168"/>
      <c r="N44" s="169"/>
      <c r="O44" s="169"/>
      <c r="P44" s="256"/>
      <c r="Q44" s="256"/>
      <c r="R44" s="172"/>
      <c r="S44" s="173"/>
      <c r="T44" s="260">
        <f t="shared" si="1"/>
        <v>0</v>
      </c>
    </row>
    <row r="45" spans="3:20" s="251" customFormat="1">
      <c r="C45" s="168"/>
      <c r="D45" s="169"/>
      <c r="E45" s="169"/>
      <c r="F45" s="256"/>
      <c r="G45" s="256"/>
      <c r="H45" s="172"/>
      <c r="I45" s="173"/>
      <c r="J45" s="260">
        <f t="shared" si="0"/>
        <v>0</v>
      </c>
      <c r="M45" s="168"/>
      <c r="N45" s="169"/>
      <c r="O45" s="169"/>
      <c r="P45" s="256"/>
      <c r="Q45" s="256"/>
      <c r="R45" s="172"/>
      <c r="S45" s="173"/>
      <c r="T45" s="260">
        <f t="shared" si="1"/>
        <v>0</v>
      </c>
    </row>
    <row r="46" spans="3:20" s="251" customFormat="1">
      <c r="C46" s="168"/>
      <c r="D46" s="169"/>
      <c r="E46" s="169"/>
      <c r="F46" s="256"/>
      <c r="G46" s="256"/>
      <c r="H46" s="172"/>
      <c r="I46" s="173"/>
      <c r="J46" s="260">
        <f t="shared" si="0"/>
        <v>0</v>
      </c>
      <c r="M46" s="168"/>
      <c r="N46" s="169"/>
      <c r="O46" s="169"/>
      <c r="P46" s="256"/>
      <c r="Q46" s="256"/>
      <c r="R46" s="172"/>
      <c r="S46" s="173"/>
      <c r="T46" s="260">
        <f t="shared" si="1"/>
        <v>0</v>
      </c>
    </row>
    <row r="47" spans="3:20" s="251" customFormat="1">
      <c r="C47" s="168"/>
      <c r="D47" s="169"/>
      <c r="E47" s="169"/>
      <c r="F47" s="256"/>
      <c r="G47" s="256"/>
      <c r="H47" s="172"/>
      <c r="I47" s="173"/>
      <c r="J47" s="260">
        <f t="shared" si="0"/>
        <v>0</v>
      </c>
      <c r="M47" s="168"/>
      <c r="N47" s="169"/>
      <c r="O47" s="169"/>
      <c r="P47" s="256"/>
      <c r="Q47" s="256"/>
      <c r="R47" s="172"/>
      <c r="S47" s="173"/>
      <c r="T47" s="260">
        <f t="shared" si="1"/>
        <v>0</v>
      </c>
    </row>
    <row r="48" spans="3:20" s="251" customFormat="1">
      <c r="C48" s="168"/>
      <c r="D48" s="169"/>
      <c r="E48" s="169"/>
      <c r="F48" s="256"/>
      <c r="G48" s="256"/>
      <c r="H48" s="172"/>
      <c r="I48" s="173"/>
      <c r="J48" s="260">
        <f t="shared" si="0"/>
        <v>0</v>
      </c>
      <c r="M48" s="168"/>
      <c r="N48" s="169"/>
      <c r="O48" s="169"/>
      <c r="P48" s="256"/>
      <c r="Q48" s="256"/>
      <c r="R48" s="172"/>
      <c r="S48" s="173"/>
      <c r="T48" s="260">
        <f t="shared" si="1"/>
        <v>0</v>
      </c>
    </row>
    <row r="49" spans="3:20" s="251" customFormat="1">
      <c r="C49" s="168"/>
      <c r="D49" s="169"/>
      <c r="E49" s="169"/>
      <c r="F49" s="256"/>
      <c r="G49" s="256"/>
      <c r="H49" s="172"/>
      <c r="I49" s="173"/>
      <c r="J49" s="260">
        <f t="shared" si="0"/>
        <v>0</v>
      </c>
      <c r="M49" s="168"/>
      <c r="N49" s="169"/>
      <c r="O49" s="169"/>
      <c r="P49" s="256"/>
      <c r="Q49" s="256"/>
      <c r="R49" s="172"/>
      <c r="S49" s="173"/>
      <c r="T49" s="260">
        <f t="shared" si="1"/>
        <v>0</v>
      </c>
    </row>
    <row r="50" spans="3:20" s="251" customFormat="1">
      <c r="C50" s="168"/>
      <c r="D50" s="169"/>
      <c r="E50" s="169"/>
      <c r="F50" s="256"/>
      <c r="G50" s="256"/>
      <c r="H50" s="172"/>
      <c r="I50" s="173"/>
      <c r="J50" s="260">
        <f t="shared" si="0"/>
        <v>0</v>
      </c>
      <c r="M50" s="168"/>
      <c r="N50" s="169"/>
      <c r="O50" s="169"/>
      <c r="P50" s="256"/>
      <c r="Q50" s="256"/>
      <c r="R50" s="172"/>
      <c r="S50" s="173"/>
      <c r="T50" s="260">
        <f t="shared" si="1"/>
        <v>0</v>
      </c>
    </row>
    <row r="51" spans="3:20" s="251" customFormat="1">
      <c r="C51" s="168"/>
      <c r="D51" s="169"/>
      <c r="E51" s="169"/>
      <c r="F51" s="256"/>
      <c r="G51" s="256"/>
      <c r="H51" s="172"/>
      <c r="I51" s="173"/>
      <c r="J51" s="260">
        <f t="shared" si="0"/>
        <v>0</v>
      </c>
      <c r="M51" s="168"/>
      <c r="N51" s="169"/>
      <c r="O51" s="169"/>
      <c r="P51" s="256"/>
      <c r="Q51" s="256"/>
      <c r="R51" s="172"/>
      <c r="S51" s="173"/>
      <c r="T51" s="260">
        <f t="shared" si="1"/>
        <v>0</v>
      </c>
    </row>
    <row r="52" spans="3:20" s="251" customFormat="1">
      <c r="C52" s="168"/>
      <c r="D52" s="169"/>
      <c r="E52" s="169"/>
      <c r="F52" s="256"/>
      <c r="G52" s="256"/>
      <c r="H52" s="172"/>
      <c r="I52" s="173"/>
      <c r="J52" s="260">
        <f t="shared" si="0"/>
        <v>0</v>
      </c>
      <c r="M52" s="168"/>
      <c r="N52" s="169"/>
      <c r="O52" s="169"/>
      <c r="P52" s="256"/>
      <c r="Q52" s="256"/>
      <c r="R52" s="172"/>
      <c r="S52" s="173"/>
      <c r="T52" s="260">
        <f t="shared" si="1"/>
        <v>0</v>
      </c>
    </row>
    <row r="53" spans="3:20" s="251" customFormat="1">
      <c r="C53" s="168"/>
      <c r="D53" s="169"/>
      <c r="E53" s="169"/>
      <c r="F53" s="256"/>
      <c r="G53" s="256"/>
      <c r="H53" s="172"/>
      <c r="I53" s="173"/>
      <c r="J53" s="260">
        <f t="shared" si="0"/>
        <v>0</v>
      </c>
      <c r="M53" s="168"/>
      <c r="N53" s="169"/>
      <c r="O53" s="169"/>
      <c r="P53" s="256"/>
      <c r="Q53" s="256"/>
      <c r="R53" s="172"/>
      <c r="S53" s="173"/>
      <c r="T53" s="260">
        <f t="shared" si="1"/>
        <v>0</v>
      </c>
    </row>
    <row r="54" spans="3:20" s="251" customFormat="1">
      <c r="C54" s="168"/>
      <c r="D54" s="169"/>
      <c r="E54" s="169"/>
      <c r="F54" s="256"/>
      <c r="G54" s="256"/>
      <c r="H54" s="172"/>
      <c r="I54" s="173"/>
      <c r="J54" s="260">
        <f t="shared" si="0"/>
        <v>0</v>
      </c>
      <c r="M54" s="168"/>
      <c r="N54" s="169"/>
      <c r="O54" s="169"/>
      <c r="P54" s="256"/>
      <c r="Q54" s="256"/>
      <c r="R54" s="172"/>
      <c r="S54" s="173"/>
      <c r="T54" s="260">
        <f t="shared" si="1"/>
        <v>0</v>
      </c>
    </row>
    <row r="55" spans="3:20" s="251" customFormat="1">
      <c r="C55" s="168"/>
      <c r="D55" s="169"/>
      <c r="E55" s="169"/>
      <c r="F55" s="256"/>
      <c r="G55" s="256"/>
      <c r="H55" s="172"/>
      <c r="I55" s="173"/>
      <c r="J55" s="260">
        <f t="shared" si="0"/>
        <v>0</v>
      </c>
      <c r="M55" s="168"/>
      <c r="N55" s="169"/>
      <c r="O55" s="169"/>
      <c r="P55" s="256"/>
      <c r="Q55" s="256"/>
      <c r="R55" s="172"/>
      <c r="S55" s="173"/>
      <c r="T55" s="260">
        <f t="shared" si="1"/>
        <v>0</v>
      </c>
    </row>
    <row r="56" spans="3:20" s="251" customFormat="1">
      <c r="C56" s="168"/>
      <c r="D56" s="169"/>
      <c r="E56" s="169"/>
      <c r="F56" s="256"/>
      <c r="G56" s="256"/>
      <c r="H56" s="172"/>
      <c r="I56" s="173"/>
      <c r="J56" s="260">
        <f t="shared" si="0"/>
        <v>0</v>
      </c>
      <c r="M56" s="168"/>
      <c r="N56" s="169"/>
      <c r="O56" s="169"/>
      <c r="P56" s="256"/>
      <c r="Q56" s="256"/>
      <c r="R56" s="172"/>
      <c r="S56" s="173"/>
      <c r="T56" s="260">
        <f t="shared" si="1"/>
        <v>0</v>
      </c>
    </row>
    <row r="57" spans="3:20" s="251" customFormat="1">
      <c r="C57" s="168"/>
      <c r="D57" s="169"/>
      <c r="E57" s="169"/>
      <c r="F57" s="256"/>
      <c r="G57" s="256"/>
      <c r="H57" s="172"/>
      <c r="I57" s="173"/>
      <c r="J57" s="260">
        <f t="shared" si="0"/>
        <v>0</v>
      </c>
      <c r="M57" s="168"/>
      <c r="N57" s="169"/>
      <c r="O57" s="169"/>
      <c r="P57" s="256"/>
      <c r="Q57" s="256"/>
      <c r="R57" s="172"/>
      <c r="S57" s="173"/>
      <c r="T57" s="260">
        <f t="shared" si="1"/>
        <v>0</v>
      </c>
    </row>
    <row r="58" spans="3:20" s="251" customFormat="1">
      <c r="C58" s="168"/>
      <c r="D58" s="169"/>
      <c r="E58" s="169"/>
      <c r="F58" s="256"/>
      <c r="G58" s="256"/>
      <c r="H58" s="172"/>
      <c r="I58" s="173"/>
      <c r="J58" s="260">
        <f t="shared" si="0"/>
        <v>0</v>
      </c>
      <c r="M58" s="168"/>
      <c r="N58" s="169"/>
      <c r="O58" s="169"/>
      <c r="P58" s="256"/>
      <c r="Q58" s="256"/>
      <c r="R58" s="172"/>
      <c r="S58" s="173"/>
      <c r="T58" s="260">
        <f t="shared" si="1"/>
        <v>0</v>
      </c>
    </row>
    <row r="59" spans="3:20" s="251" customFormat="1">
      <c r="C59" s="168"/>
      <c r="D59" s="169"/>
      <c r="E59" s="169"/>
      <c r="F59" s="256"/>
      <c r="G59" s="256"/>
      <c r="H59" s="172"/>
      <c r="I59" s="173"/>
      <c r="J59" s="260">
        <f t="shared" si="0"/>
        <v>0</v>
      </c>
      <c r="M59" s="168"/>
      <c r="N59" s="169"/>
      <c r="O59" s="169"/>
      <c r="P59" s="256"/>
      <c r="Q59" s="256"/>
      <c r="R59" s="172"/>
      <c r="S59" s="173"/>
      <c r="T59" s="260">
        <f t="shared" si="1"/>
        <v>0</v>
      </c>
    </row>
    <row r="60" spans="3:20" s="251" customFormat="1">
      <c r="C60" s="168"/>
      <c r="D60" s="169"/>
      <c r="E60" s="169"/>
      <c r="F60" s="256"/>
      <c r="G60" s="256"/>
      <c r="H60" s="172"/>
      <c r="I60" s="173"/>
      <c r="J60" s="260">
        <f t="shared" si="0"/>
        <v>0</v>
      </c>
      <c r="M60" s="168"/>
      <c r="N60" s="169"/>
      <c r="O60" s="169"/>
      <c r="P60" s="256"/>
      <c r="Q60" s="256"/>
      <c r="R60" s="172"/>
      <c r="S60" s="173"/>
      <c r="T60" s="260">
        <f t="shared" si="1"/>
        <v>0</v>
      </c>
    </row>
    <row r="61" spans="3:20" s="251" customFormat="1">
      <c r="C61" s="168"/>
      <c r="D61" s="169"/>
      <c r="E61" s="169"/>
      <c r="F61" s="256"/>
      <c r="G61" s="256"/>
      <c r="H61" s="172"/>
      <c r="I61" s="173"/>
      <c r="J61" s="260">
        <f t="shared" si="0"/>
        <v>0</v>
      </c>
      <c r="M61" s="168"/>
      <c r="N61" s="169"/>
      <c r="O61" s="169"/>
      <c r="P61" s="256"/>
      <c r="Q61" s="256"/>
      <c r="R61" s="172"/>
      <c r="S61" s="173"/>
      <c r="T61" s="260">
        <f t="shared" si="1"/>
        <v>0</v>
      </c>
    </row>
    <row r="62" spans="3:20" s="251" customFormat="1">
      <c r="C62" s="168"/>
      <c r="D62" s="169"/>
      <c r="E62" s="169"/>
      <c r="F62" s="256"/>
      <c r="G62" s="256"/>
      <c r="H62" s="172"/>
      <c r="I62" s="173"/>
      <c r="J62" s="260">
        <f t="shared" si="0"/>
        <v>0</v>
      </c>
      <c r="M62" s="168"/>
      <c r="N62" s="169"/>
      <c r="O62" s="169"/>
      <c r="P62" s="256"/>
      <c r="Q62" s="256"/>
      <c r="R62" s="172"/>
      <c r="S62" s="173"/>
      <c r="T62" s="260">
        <f t="shared" si="1"/>
        <v>0</v>
      </c>
    </row>
    <row r="63" spans="3:20" s="251" customFormat="1">
      <c r="C63" s="168"/>
      <c r="D63" s="169"/>
      <c r="E63" s="169"/>
      <c r="F63" s="256"/>
      <c r="G63" s="256"/>
      <c r="H63" s="172"/>
      <c r="I63" s="173"/>
      <c r="J63" s="260">
        <f t="shared" si="0"/>
        <v>0</v>
      </c>
      <c r="M63" s="168"/>
      <c r="N63" s="169"/>
      <c r="O63" s="169"/>
      <c r="P63" s="256"/>
      <c r="Q63" s="256"/>
      <c r="R63" s="172"/>
      <c r="S63" s="173"/>
      <c r="T63" s="260">
        <f t="shared" si="1"/>
        <v>0</v>
      </c>
    </row>
    <row r="64" spans="3:20" s="251" customFormat="1">
      <c r="C64" s="168"/>
      <c r="D64" s="169"/>
      <c r="E64" s="169"/>
      <c r="F64" s="256"/>
      <c r="G64" s="256"/>
      <c r="H64" s="172"/>
      <c r="I64" s="173"/>
      <c r="J64" s="260">
        <f t="shared" si="0"/>
        <v>0</v>
      </c>
      <c r="M64" s="168"/>
      <c r="N64" s="169"/>
      <c r="O64" s="169"/>
      <c r="P64" s="256"/>
      <c r="Q64" s="256"/>
      <c r="R64" s="172"/>
      <c r="S64" s="173"/>
      <c r="T64" s="260">
        <f t="shared" si="1"/>
        <v>0</v>
      </c>
    </row>
    <row r="65" spans="3:20" s="251" customFormat="1">
      <c r="C65" s="168"/>
      <c r="D65" s="169"/>
      <c r="E65" s="169"/>
      <c r="F65" s="256"/>
      <c r="G65" s="256"/>
      <c r="H65" s="172"/>
      <c r="I65" s="173"/>
      <c r="J65" s="260">
        <f t="shared" si="0"/>
        <v>0</v>
      </c>
      <c r="M65" s="168"/>
      <c r="N65" s="169"/>
      <c r="O65" s="169"/>
      <c r="P65" s="256"/>
      <c r="Q65" s="256"/>
      <c r="R65" s="172"/>
      <c r="S65" s="173"/>
      <c r="T65" s="260">
        <f t="shared" si="1"/>
        <v>0</v>
      </c>
    </row>
    <row r="66" spans="3:20" s="251" customFormat="1">
      <c r="C66" s="168"/>
      <c r="D66" s="169"/>
      <c r="E66" s="169"/>
      <c r="F66" s="256"/>
      <c r="G66" s="256"/>
      <c r="H66" s="172"/>
      <c r="I66" s="173"/>
      <c r="J66" s="260">
        <f t="shared" si="0"/>
        <v>0</v>
      </c>
      <c r="M66" s="168"/>
      <c r="N66" s="169"/>
      <c r="O66" s="169"/>
      <c r="P66" s="256"/>
      <c r="Q66" s="256"/>
      <c r="R66" s="172"/>
      <c r="S66" s="173"/>
      <c r="T66" s="260">
        <f t="shared" si="1"/>
        <v>0</v>
      </c>
    </row>
    <row r="67" spans="3:20" s="251" customFormat="1">
      <c r="C67" s="168"/>
      <c r="D67" s="169"/>
      <c r="E67" s="169"/>
      <c r="F67" s="256"/>
      <c r="G67" s="256"/>
      <c r="H67" s="172"/>
      <c r="I67" s="173"/>
      <c r="J67" s="260">
        <f t="shared" si="0"/>
        <v>0</v>
      </c>
      <c r="M67" s="168"/>
      <c r="N67" s="169"/>
      <c r="O67" s="169"/>
      <c r="P67" s="256"/>
      <c r="Q67" s="256"/>
      <c r="R67" s="172"/>
      <c r="S67" s="173"/>
      <c r="T67" s="260">
        <f t="shared" si="1"/>
        <v>0</v>
      </c>
    </row>
    <row r="68" spans="3:20" s="251" customFormat="1">
      <c r="C68" s="168"/>
      <c r="D68" s="169"/>
      <c r="E68" s="169"/>
      <c r="F68" s="256"/>
      <c r="G68" s="256"/>
      <c r="H68" s="172"/>
      <c r="I68" s="173"/>
      <c r="J68" s="260">
        <f t="shared" si="0"/>
        <v>0</v>
      </c>
      <c r="M68" s="168"/>
      <c r="N68" s="169"/>
      <c r="O68" s="169"/>
      <c r="P68" s="256"/>
      <c r="Q68" s="256"/>
      <c r="R68" s="172"/>
      <c r="S68" s="173"/>
      <c r="T68" s="260">
        <f t="shared" si="1"/>
        <v>0</v>
      </c>
    </row>
    <row r="69" spans="3:20" s="251" customFormat="1">
      <c r="C69" s="168"/>
      <c r="D69" s="169"/>
      <c r="E69" s="169"/>
      <c r="F69" s="256"/>
      <c r="G69" s="256"/>
      <c r="H69" s="172"/>
      <c r="I69" s="173"/>
      <c r="J69" s="260">
        <f t="shared" si="0"/>
        <v>0</v>
      </c>
      <c r="M69" s="168"/>
      <c r="N69" s="169"/>
      <c r="O69" s="169"/>
      <c r="P69" s="256"/>
      <c r="Q69" s="256"/>
      <c r="R69" s="172"/>
      <c r="S69" s="173"/>
      <c r="T69" s="260">
        <f t="shared" si="1"/>
        <v>0</v>
      </c>
    </row>
    <row r="70" spans="3:20" s="251" customFormat="1">
      <c r="C70" s="168"/>
      <c r="D70" s="169"/>
      <c r="E70" s="169"/>
      <c r="F70" s="256"/>
      <c r="G70" s="256"/>
      <c r="H70" s="172"/>
      <c r="I70" s="173"/>
      <c r="J70" s="260">
        <f t="shared" si="0"/>
        <v>0</v>
      </c>
      <c r="M70" s="168"/>
      <c r="N70" s="169"/>
      <c r="O70" s="169"/>
      <c r="P70" s="256"/>
      <c r="Q70" s="256"/>
      <c r="R70" s="172"/>
      <c r="S70" s="173"/>
      <c r="T70" s="260">
        <f t="shared" si="1"/>
        <v>0</v>
      </c>
    </row>
    <row r="71" spans="3:20" s="251" customFormat="1">
      <c r="C71" s="168"/>
      <c r="D71" s="169"/>
      <c r="E71" s="169"/>
      <c r="F71" s="256"/>
      <c r="G71" s="256"/>
      <c r="H71" s="172"/>
      <c r="I71" s="173"/>
      <c r="J71" s="260">
        <f t="shared" si="0"/>
        <v>0</v>
      </c>
      <c r="M71" s="168"/>
      <c r="N71" s="169"/>
      <c r="O71" s="169"/>
      <c r="P71" s="256"/>
      <c r="Q71" s="256"/>
      <c r="R71" s="172"/>
      <c r="S71" s="173"/>
      <c r="T71" s="260">
        <f t="shared" si="1"/>
        <v>0</v>
      </c>
    </row>
    <row r="72" spans="3:20" s="251" customFormat="1">
      <c r="C72" s="168"/>
      <c r="D72" s="169"/>
      <c r="E72" s="169"/>
      <c r="F72" s="256"/>
      <c r="G72" s="256"/>
      <c r="H72" s="172"/>
      <c r="I72" s="173"/>
      <c r="J72" s="260">
        <f t="shared" si="0"/>
        <v>0</v>
      </c>
      <c r="M72" s="168"/>
      <c r="N72" s="169"/>
      <c r="O72" s="169"/>
      <c r="P72" s="256"/>
      <c r="Q72" s="256"/>
      <c r="R72" s="172"/>
      <c r="S72" s="173"/>
      <c r="T72" s="260">
        <f t="shared" si="1"/>
        <v>0</v>
      </c>
    </row>
    <row r="73" spans="3:20" s="251" customFormat="1">
      <c r="C73" s="168"/>
      <c r="D73" s="169"/>
      <c r="E73" s="169"/>
      <c r="F73" s="256"/>
      <c r="G73" s="256"/>
      <c r="H73" s="172"/>
      <c r="I73" s="173"/>
      <c r="J73" s="260">
        <f t="shared" si="0"/>
        <v>0</v>
      </c>
      <c r="M73" s="168"/>
      <c r="N73" s="169"/>
      <c r="O73" s="169"/>
      <c r="P73" s="256"/>
      <c r="Q73" s="256"/>
      <c r="R73" s="172"/>
      <c r="S73" s="173"/>
      <c r="T73" s="260">
        <f t="shared" si="1"/>
        <v>0</v>
      </c>
    </row>
    <row r="74" spans="3:20" s="251" customFormat="1">
      <c r="C74" s="168"/>
      <c r="D74" s="169"/>
      <c r="E74" s="169"/>
      <c r="F74" s="256"/>
      <c r="G74" s="256"/>
      <c r="H74" s="172"/>
      <c r="I74" s="173"/>
      <c r="J74" s="260">
        <f t="shared" si="0"/>
        <v>0</v>
      </c>
      <c r="M74" s="168"/>
      <c r="N74" s="169"/>
      <c r="O74" s="169"/>
      <c r="P74" s="256"/>
      <c r="Q74" s="256"/>
      <c r="R74" s="172"/>
      <c r="S74" s="173"/>
      <c r="T74" s="260">
        <f t="shared" si="1"/>
        <v>0</v>
      </c>
    </row>
    <row r="75" spans="3:20" s="251" customFormat="1" ht="14" thickBot="1">
      <c r="C75" s="170"/>
      <c r="D75" s="171"/>
      <c r="E75" s="171"/>
      <c r="F75" s="257"/>
      <c r="G75" s="257"/>
      <c r="H75" s="261"/>
      <c r="I75" s="264"/>
      <c r="J75" s="262">
        <f t="shared" si="0"/>
        <v>0</v>
      </c>
      <c r="M75" s="170"/>
      <c r="N75" s="171"/>
      <c r="O75" s="171"/>
      <c r="P75" s="257"/>
      <c r="Q75" s="257"/>
      <c r="R75" s="261"/>
      <c r="S75" s="264"/>
      <c r="T75" s="262">
        <f t="shared" si="1"/>
        <v>0</v>
      </c>
    </row>
    <row r="76" spans="3:20" s="64" customFormat="1" ht="17" thickBot="1">
      <c r="C76" s="60"/>
      <c r="D76" s="60"/>
      <c r="E76" s="60"/>
      <c r="F76" s="60"/>
      <c r="G76" s="60"/>
      <c r="H76" s="61">
        <f>SUM(H19:H75)</f>
        <v>0</v>
      </c>
      <c r="I76" s="62">
        <f>IF(H76=0,0,J76/H76)</f>
        <v>0</v>
      </c>
      <c r="J76" s="63">
        <f>SUM(J19:J75)</f>
        <v>0</v>
      </c>
      <c r="M76" s="60"/>
      <c r="N76" s="60"/>
      <c r="O76" s="60"/>
      <c r="P76" s="60"/>
      <c r="Q76" s="60"/>
      <c r="R76" s="61">
        <f>SUM(R19:R75)</f>
        <v>0</v>
      </c>
      <c r="S76" s="62">
        <f>IF(R76=0,0,T76/R76)</f>
        <v>0</v>
      </c>
      <c r="T76" s="63">
        <f>SUM(T19:T75)</f>
        <v>0</v>
      </c>
    </row>
    <row r="77" spans="3:20" s="67" customFormat="1" ht="17" thickBot="1">
      <c r="C77" s="65"/>
      <c r="D77" s="66"/>
      <c r="E77" s="460" t="s">
        <v>111</v>
      </c>
      <c r="F77" s="461"/>
      <c r="G77" s="461"/>
      <c r="H77" s="461"/>
      <c r="I77" s="462"/>
      <c r="J77" s="252">
        <f>SUM(J16:J75)</f>
        <v>0</v>
      </c>
      <c r="M77" s="65"/>
      <c r="N77" s="66"/>
      <c r="O77" s="460" t="s">
        <v>111</v>
      </c>
      <c r="P77" s="461"/>
      <c r="Q77" s="461"/>
      <c r="R77" s="461"/>
      <c r="S77" s="462"/>
      <c r="T77" s="252">
        <f>SUM(T16:T75)</f>
        <v>0</v>
      </c>
    </row>
    <row r="78" spans="3:20" s="49" customFormat="1">
      <c r="E78" s="51"/>
      <c r="F78" s="51"/>
      <c r="G78" s="51"/>
      <c r="H78" s="51"/>
      <c r="I78" s="51"/>
      <c r="J78" s="51"/>
    </row>
    <row r="79" spans="3:20" s="49" customFormat="1">
      <c r="C79" s="68"/>
      <c r="D79" s="69"/>
      <c r="E79" s="51"/>
      <c r="F79" s="51"/>
      <c r="G79" s="51"/>
      <c r="H79" s="51"/>
      <c r="I79" s="51"/>
      <c r="J79" s="51"/>
    </row>
    <row r="80" spans="3:20" s="49" customFormat="1">
      <c r="C80" s="68"/>
      <c r="D80" s="69"/>
      <c r="E80" s="51"/>
      <c r="F80" s="51"/>
      <c r="G80" s="51"/>
      <c r="H80" s="51"/>
      <c r="I80" s="51"/>
      <c r="J80" s="51"/>
    </row>
    <row r="81" spans="3:10" s="49" customFormat="1">
      <c r="C81" s="70"/>
      <c r="D81" s="51"/>
      <c r="E81" s="51"/>
      <c r="F81" s="51"/>
      <c r="G81" s="51"/>
      <c r="H81" s="51"/>
      <c r="I81" s="51"/>
      <c r="J81" s="51"/>
    </row>
  </sheetData>
  <sheetProtection algorithmName="SHA-512" hashValue="wyjO3mpW6Gae351iTNFzKlwkTPb+fPgUDvbFC9O18xuftrFdn9VNFZHGGNL7Ylkc0BVelxSGMEr05sRb4IdWUw==" saltValue="rt56N5+2kMxtfiO6sqzYcg==" spinCount="100000" sheet="1" objects="1" scenarios="1"/>
  <mergeCells count="14">
    <mergeCell ref="M2:T2"/>
    <mergeCell ref="M3:T3"/>
    <mergeCell ref="C14:J14"/>
    <mergeCell ref="C15:J15"/>
    <mergeCell ref="C2:J2"/>
    <mergeCell ref="C3:J3"/>
    <mergeCell ref="M14:T14"/>
    <mergeCell ref="I17:I18"/>
    <mergeCell ref="J17:J18"/>
    <mergeCell ref="E77:I77"/>
    <mergeCell ref="M15:T15"/>
    <mergeCell ref="S17:S18"/>
    <mergeCell ref="T17:T18"/>
    <mergeCell ref="O77:S77"/>
  </mergeCells>
  <pageMargins left="0.7" right="0.7" top="0.75" bottom="0.75" header="0.3" footer="0.3"/>
  <ignoredErrors>
    <ignoredError sqref="J20:J75" unlockedFormula="1"/>
    <ignoredError sqref="S76" formula="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2BA0B-17F3-3542-B285-863DF58618AF}">
  <dimension ref="C1:R77"/>
  <sheetViews>
    <sheetView topLeftCell="L1" workbookViewId="0">
      <selection activeCell="M10" sqref="M10"/>
    </sheetView>
  </sheetViews>
  <sheetFormatPr baseColWidth="10" defaultColWidth="13.796875" defaultRowHeight="13"/>
  <cols>
    <col min="1" max="1" width="13.796875" style="157"/>
    <col min="2" max="2" width="4.3984375" style="157" customWidth="1"/>
    <col min="3" max="3" width="60.19921875" style="157" customWidth="1"/>
    <col min="4" max="4" width="36.59765625" style="157" customWidth="1"/>
    <col min="5" max="5" width="19.19921875" style="157" customWidth="1"/>
    <col min="6" max="6" width="21" style="157" customWidth="1"/>
    <col min="7" max="7" width="20.19921875" style="157" customWidth="1"/>
    <col min="8" max="8" width="22.3984375" style="157" customWidth="1"/>
    <col min="9" max="9" width="21" style="157" customWidth="1"/>
    <col min="10" max="10" width="4.3984375" style="157" customWidth="1"/>
    <col min="11" max="11" width="13.796875" style="157"/>
    <col min="12" max="12" width="60.19921875" style="157" customWidth="1"/>
    <col min="13" max="18" width="19.19921875" style="157" customWidth="1"/>
    <col min="19" max="257" width="13.796875" style="157"/>
    <col min="258" max="258" width="4.3984375" style="157" customWidth="1"/>
    <col min="259" max="259" width="60.19921875" style="157" customWidth="1"/>
    <col min="260" max="260" width="36.59765625" style="157" customWidth="1"/>
    <col min="261" max="261" width="19.19921875" style="157" customWidth="1"/>
    <col min="262" max="262" width="21" style="157" customWidth="1"/>
    <col min="263" max="263" width="20.19921875" style="157" customWidth="1"/>
    <col min="264" max="264" width="22.3984375" style="157" customWidth="1"/>
    <col min="265" max="265" width="21" style="157" customWidth="1"/>
    <col min="266" max="266" width="4.3984375" style="157" customWidth="1"/>
    <col min="267" max="513" width="13.796875" style="157"/>
    <col min="514" max="514" width="4.3984375" style="157" customWidth="1"/>
    <col min="515" max="515" width="60.19921875" style="157" customWidth="1"/>
    <col min="516" max="516" width="36.59765625" style="157" customWidth="1"/>
    <col min="517" max="517" width="19.19921875" style="157" customWidth="1"/>
    <col min="518" max="518" width="21" style="157" customWidth="1"/>
    <col min="519" max="519" width="20.19921875" style="157" customWidth="1"/>
    <col min="520" max="520" width="22.3984375" style="157" customWidth="1"/>
    <col min="521" max="521" width="21" style="157" customWidth="1"/>
    <col min="522" max="522" width="4.3984375" style="157" customWidth="1"/>
    <col min="523" max="769" width="13.796875" style="157"/>
    <col min="770" max="770" width="4.3984375" style="157" customWidth="1"/>
    <col min="771" max="771" width="60.19921875" style="157" customWidth="1"/>
    <col min="772" max="772" width="36.59765625" style="157" customWidth="1"/>
    <col min="773" max="773" width="19.19921875" style="157" customWidth="1"/>
    <col min="774" max="774" width="21" style="157" customWidth="1"/>
    <col min="775" max="775" width="20.19921875" style="157" customWidth="1"/>
    <col min="776" max="776" width="22.3984375" style="157" customWidth="1"/>
    <col min="777" max="777" width="21" style="157" customWidth="1"/>
    <col min="778" max="778" width="4.3984375" style="157" customWidth="1"/>
    <col min="779" max="1025" width="13.796875" style="157"/>
    <col min="1026" max="1026" width="4.3984375" style="157" customWidth="1"/>
    <col min="1027" max="1027" width="60.19921875" style="157" customWidth="1"/>
    <col min="1028" max="1028" width="36.59765625" style="157" customWidth="1"/>
    <col min="1029" max="1029" width="19.19921875" style="157" customWidth="1"/>
    <col min="1030" max="1030" width="21" style="157" customWidth="1"/>
    <col min="1031" max="1031" width="20.19921875" style="157" customWidth="1"/>
    <col min="1032" max="1032" width="22.3984375" style="157" customWidth="1"/>
    <col min="1033" max="1033" width="21" style="157" customWidth="1"/>
    <col min="1034" max="1034" width="4.3984375" style="157" customWidth="1"/>
    <col min="1035" max="1281" width="13.796875" style="157"/>
    <col min="1282" max="1282" width="4.3984375" style="157" customWidth="1"/>
    <col min="1283" max="1283" width="60.19921875" style="157" customWidth="1"/>
    <col min="1284" max="1284" width="36.59765625" style="157" customWidth="1"/>
    <col min="1285" max="1285" width="19.19921875" style="157" customWidth="1"/>
    <col min="1286" max="1286" width="21" style="157" customWidth="1"/>
    <col min="1287" max="1287" width="20.19921875" style="157" customWidth="1"/>
    <col min="1288" max="1288" width="22.3984375" style="157" customWidth="1"/>
    <col min="1289" max="1289" width="21" style="157" customWidth="1"/>
    <col min="1290" max="1290" width="4.3984375" style="157" customWidth="1"/>
    <col min="1291" max="1537" width="13.796875" style="157"/>
    <col min="1538" max="1538" width="4.3984375" style="157" customWidth="1"/>
    <col min="1539" max="1539" width="60.19921875" style="157" customWidth="1"/>
    <col min="1540" max="1540" width="36.59765625" style="157" customWidth="1"/>
    <col min="1541" max="1541" width="19.19921875" style="157" customWidth="1"/>
    <col min="1542" max="1542" width="21" style="157" customWidth="1"/>
    <col min="1543" max="1543" width="20.19921875" style="157" customWidth="1"/>
    <col min="1544" max="1544" width="22.3984375" style="157" customWidth="1"/>
    <col min="1545" max="1545" width="21" style="157" customWidth="1"/>
    <col min="1546" max="1546" width="4.3984375" style="157" customWidth="1"/>
    <col min="1547" max="1793" width="13.796875" style="157"/>
    <col min="1794" max="1794" width="4.3984375" style="157" customWidth="1"/>
    <col min="1795" max="1795" width="60.19921875" style="157" customWidth="1"/>
    <col min="1796" max="1796" width="36.59765625" style="157" customWidth="1"/>
    <col min="1797" max="1797" width="19.19921875" style="157" customWidth="1"/>
    <col min="1798" max="1798" width="21" style="157" customWidth="1"/>
    <col min="1799" max="1799" width="20.19921875" style="157" customWidth="1"/>
    <col min="1800" max="1800" width="22.3984375" style="157" customWidth="1"/>
    <col min="1801" max="1801" width="21" style="157" customWidth="1"/>
    <col min="1802" max="1802" width="4.3984375" style="157" customWidth="1"/>
    <col min="1803" max="2049" width="13.796875" style="157"/>
    <col min="2050" max="2050" width="4.3984375" style="157" customWidth="1"/>
    <col min="2051" max="2051" width="60.19921875" style="157" customWidth="1"/>
    <col min="2052" max="2052" width="36.59765625" style="157" customWidth="1"/>
    <col min="2053" max="2053" width="19.19921875" style="157" customWidth="1"/>
    <col min="2054" max="2054" width="21" style="157" customWidth="1"/>
    <col min="2055" max="2055" width="20.19921875" style="157" customWidth="1"/>
    <col min="2056" max="2056" width="22.3984375" style="157" customWidth="1"/>
    <col min="2057" max="2057" width="21" style="157" customWidth="1"/>
    <col min="2058" max="2058" width="4.3984375" style="157" customWidth="1"/>
    <col min="2059" max="2305" width="13.796875" style="157"/>
    <col min="2306" max="2306" width="4.3984375" style="157" customWidth="1"/>
    <col min="2307" max="2307" width="60.19921875" style="157" customWidth="1"/>
    <col min="2308" max="2308" width="36.59765625" style="157" customWidth="1"/>
    <col min="2309" max="2309" width="19.19921875" style="157" customWidth="1"/>
    <col min="2310" max="2310" width="21" style="157" customWidth="1"/>
    <col min="2311" max="2311" width="20.19921875" style="157" customWidth="1"/>
    <col min="2312" max="2312" width="22.3984375" style="157" customWidth="1"/>
    <col min="2313" max="2313" width="21" style="157" customWidth="1"/>
    <col min="2314" max="2314" width="4.3984375" style="157" customWidth="1"/>
    <col min="2315" max="2561" width="13.796875" style="157"/>
    <col min="2562" max="2562" width="4.3984375" style="157" customWidth="1"/>
    <col min="2563" max="2563" width="60.19921875" style="157" customWidth="1"/>
    <col min="2564" max="2564" width="36.59765625" style="157" customWidth="1"/>
    <col min="2565" max="2565" width="19.19921875" style="157" customWidth="1"/>
    <col min="2566" max="2566" width="21" style="157" customWidth="1"/>
    <col min="2567" max="2567" width="20.19921875" style="157" customWidth="1"/>
    <col min="2568" max="2568" width="22.3984375" style="157" customWidth="1"/>
    <col min="2569" max="2569" width="21" style="157" customWidth="1"/>
    <col min="2570" max="2570" width="4.3984375" style="157" customWidth="1"/>
    <col min="2571" max="2817" width="13.796875" style="157"/>
    <col min="2818" max="2818" width="4.3984375" style="157" customWidth="1"/>
    <col min="2819" max="2819" width="60.19921875" style="157" customWidth="1"/>
    <col min="2820" max="2820" width="36.59765625" style="157" customWidth="1"/>
    <col min="2821" max="2821" width="19.19921875" style="157" customWidth="1"/>
    <col min="2822" max="2822" width="21" style="157" customWidth="1"/>
    <col min="2823" max="2823" width="20.19921875" style="157" customWidth="1"/>
    <col min="2824" max="2824" width="22.3984375" style="157" customWidth="1"/>
    <col min="2825" max="2825" width="21" style="157" customWidth="1"/>
    <col min="2826" max="2826" width="4.3984375" style="157" customWidth="1"/>
    <col min="2827" max="3073" width="13.796875" style="157"/>
    <col min="3074" max="3074" width="4.3984375" style="157" customWidth="1"/>
    <col min="3075" max="3075" width="60.19921875" style="157" customWidth="1"/>
    <col min="3076" max="3076" width="36.59765625" style="157" customWidth="1"/>
    <col min="3077" max="3077" width="19.19921875" style="157" customWidth="1"/>
    <col min="3078" max="3078" width="21" style="157" customWidth="1"/>
    <col min="3079" max="3079" width="20.19921875" style="157" customWidth="1"/>
    <col min="3080" max="3080" width="22.3984375" style="157" customWidth="1"/>
    <col min="3081" max="3081" width="21" style="157" customWidth="1"/>
    <col min="3082" max="3082" width="4.3984375" style="157" customWidth="1"/>
    <col min="3083" max="3329" width="13.796875" style="157"/>
    <col min="3330" max="3330" width="4.3984375" style="157" customWidth="1"/>
    <col min="3331" max="3331" width="60.19921875" style="157" customWidth="1"/>
    <col min="3332" max="3332" width="36.59765625" style="157" customWidth="1"/>
    <col min="3333" max="3333" width="19.19921875" style="157" customWidth="1"/>
    <col min="3334" max="3334" width="21" style="157" customWidth="1"/>
    <col min="3335" max="3335" width="20.19921875" style="157" customWidth="1"/>
    <col min="3336" max="3336" width="22.3984375" style="157" customWidth="1"/>
    <col min="3337" max="3337" width="21" style="157" customWidth="1"/>
    <col min="3338" max="3338" width="4.3984375" style="157" customWidth="1"/>
    <col min="3339" max="3585" width="13.796875" style="157"/>
    <col min="3586" max="3586" width="4.3984375" style="157" customWidth="1"/>
    <col min="3587" max="3587" width="60.19921875" style="157" customWidth="1"/>
    <col min="3588" max="3588" width="36.59765625" style="157" customWidth="1"/>
    <col min="3589" max="3589" width="19.19921875" style="157" customWidth="1"/>
    <col min="3590" max="3590" width="21" style="157" customWidth="1"/>
    <col min="3591" max="3591" width="20.19921875" style="157" customWidth="1"/>
    <col min="3592" max="3592" width="22.3984375" style="157" customWidth="1"/>
    <col min="3593" max="3593" width="21" style="157" customWidth="1"/>
    <col min="3594" max="3594" width="4.3984375" style="157" customWidth="1"/>
    <col min="3595" max="3841" width="13.796875" style="157"/>
    <col min="3842" max="3842" width="4.3984375" style="157" customWidth="1"/>
    <col min="3843" max="3843" width="60.19921875" style="157" customWidth="1"/>
    <col min="3844" max="3844" width="36.59765625" style="157" customWidth="1"/>
    <col min="3845" max="3845" width="19.19921875" style="157" customWidth="1"/>
    <col min="3846" max="3846" width="21" style="157" customWidth="1"/>
    <col min="3847" max="3847" width="20.19921875" style="157" customWidth="1"/>
    <col min="3848" max="3848" width="22.3984375" style="157" customWidth="1"/>
    <col min="3849" max="3849" width="21" style="157" customWidth="1"/>
    <col min="3850" max="3850" width="4.3984375" style="157" customWidth="1"/>
    <col min="3851" max="4097" width="13.796875" style="157"/>
    <col min="4098" max="4098" width="4.3984375" style="157" customWidth="1"/>
    <col min="4099" max="4099" width="60.19921875" style="157" customWidth="1"/>
    <col min="4100" max="4100" width="36.59765625" style="157" customWidth="1"/>
    <col min="4101" max="4101" width="19.19921875" style="157" customWidth="1"/>
    <col min="4102" max="4102" width="21" style="157" customWidth="1"/>
    <col min="4103" max="4103" width="20.19921875" style="157" customWidth="1"/>
    <col min="4104" max="4104" width="22.3984375" style="157" customWidth="1"/>
    <col min="4105" max="4105" width="21" style="157" customWidth="1"/>
    <col min="4106" max="4106" width="4.3984375" style="157" customWidth="1"/>
    <col min="4107" max="4353" width="13.796875" style="157"/>
    <col min="4354" max="4354" width="4.3984375" style="157" customWidth="1"/>
    <col min="4355" max="4355" width="60.19921875" style="157" customWidth="1"/>
    <col min="4356" max="4356" width="36.59765625" style="157" customWidth="1"/>
    <col min="4357" max="4357" width="19.19921875" style="157" customWidth="1"/>
    <col min="4358" max="4358" width="21" style="157" customWidth="1"/>
    <col min="4359" max="4359" width="20.19921875" style="157" customWidth="1"/>
    <col min="4360" max="4360" width="22.3984375" style="157" customWidth="1"/>
    <col min="4361" max="4361" width="21" style="157" customWidth="1"/>
    <col min="4362" max="4362" width="4.3984375" style="157" customWidth="1"/>
    <col min="4363" max="4609" width="13.796875" style="157"/>
    <col min="4610" max="4610" width="4.3984375" style="157" customWidth="1"/>
    <col min="4611" max="4611" width="60.19921875" style="157" customWidth="1"/>
    <col min="4612" max="4612" width="36.59765625" style="157" customWidth="1"/>
    <col min="4613" max="4613" width="19.19921875" style="157" customWidth="1"/>
    <col min="4614" max="4614" width="21" style="157" customWidth="1"/>
    <col min="4615" max="4615" width="20.19921875" style="157" customWidth="1"/>
    <col min="4616" max="4616" width="22.3984375" style="157" customWidth="1"/>
    <col min="4617" max="4617" width="21" style="157" customWidth="1"/>
    <col min="4618" max="4618" width="4.3984375" style="157" customWidth="1"/>
    <col min="4619" max="4865" width="13.796875" style="157"/>
    <col min="4866" max="4866" width="4.3984375" style="157" customWidth="1"/>
    <col min="4867" max="4867" width="60.19921875" style="157" customWidth="1"/>
    <col min="4868" max="4868" width="36.59765625" style="157" customWidth="1"/>
    <col min="4869" max="4869" width="19.19921875" style="157" customWidth="1"/>
    <col min="4870" max="4870" width="21" style="157" customWidth="1"/>
    <col min="4871" max="4871" width="20.19921875" style="157" customWidth="1"/>
    <col min="4872" max="4872" width="22.3984375" style="157" customWidth="1"/>
    <col min="4873" max="4873" width="21" style="157" customWidth="1"/>
    <col min="4874" max="4874" width="4.3984375" style="157" customWidth="1"/>
    <col min="4875" max="5121" width="13.796875" style="157"/>
    <col min="5122" max="5122" width="4.3984375" style="157" customWidth="1"/>
    <col min="5123" max="5123" width="60.19921875" style="157" customWidth="1"/>
    <col min="5124" max="5124" width="36.59765625" style="157" customWidth="1"/>
    <col min="5125" max="5125" width="19.19921875" style="157" customWidth="1"/>
    <col min="5126" max="5126" width="21" style="157" customWidth="1"/>
    <col min="5127" max="5127" width="20.19921875" style="157" customWidth="1"/>
    <col min="5128" max="5128" width="22.3984375" style="157" customWidth="1"/>
    <col min="5129" max="5129" width="21" style="157" customWidth="1"/>
    <col min="5130" max="5130" width="4.3984375" style="157" customWidth="1"/>
    <col min="5131" max="5377" width="13.796875" style="157"/>
    <col min="5378" max="5378" width="4.3984375" style="157" customWidth="1"/>
    <col min="5379" max="5379" width="60.19921875" style="157" customWidth="1"/>
    <col min="5380" max="5380" width="36.59765625" style="157" customWidth="1"/>
    <col min="5381" max="5381" width="19.19921875" style="157" customWidth="1"/>
    <col min="5382" max="5382" width="21" style="157" customWidth="1"/>
    <col min="5383" max="5383" width="20.19921875" style="157" customWidth="1"/>
    <col min="5384" max="5384" width="22.3984375" style="157" customWidth="1"/>
    <col min="5385" max="5385" width="21" style="157" customWidth="1"/>
    <col min="5386" max="5386" width="4.3984375" style="157" customWidth="1"/>
    <col min="5387" max="5633" width="13.796875" style="157"/>
    <col min="5634" max="5634" width="4.3984375" style="157" customWidth="1"/>
    <col min="5635" max="5635" width="60.19921875" style="157" customWidth="1"/>
    <col min="5636" max="5636" width="36.59765625" style="157" customWidth="1"/>
    <col min="5637" max="5637" width="19.19921875" style="157" customWidth="1"/>
    <col min="5638" max="5638" width="21" style="157" customWidth="1"/>
    <col min="5639" max="5639" width="20.19921875" style="157" customWidth="1"/>
    <col min="5640" max="5640" width="22.3984375" style="157" customWidth="1"/>
    <col min="5641" max="5641" width="21" style="157" customWidth="1"/>
    <col min="5642" max="5642" width="4.3984375" style="157" customWidth="1"/>
    <col min="5643" max="5889" width="13.796875" style="157"/>
    <col min="5890" max="5890" width="4.3984375" style="157" customWidth="1"/>
    <col min="5891" max="5891" width="60.19921875" style="157" customWidth="1"/>
    <col min="5892" max="5892" width="36.59765625" style="157" customWidth="1"/>
    <col min="5893" max="5893" width="19.19921875" style="157" customWidth="1"/>
    <col min="5894" max="5894" width="21" style="157" customWidth="1"/>
    <col min="5895" max="5895" width="20.19921875" style="157" customWidth="1"/>
    <col min="5896" max="5896" width="22.3984375" style="157" customWidth="1"/>
    <col min="5897" max="5897" width="21" style="157" customWidth="1"/>
    <col min="5898" max="5898" width="4.3984375" style="157" customWidth="1"/>
    <col min="5899" max="6145" width="13.796875" style="157"/>
    <col min="6146" max="6146" width="4.3984375" style="157" customWidth="1"/>
    <col min="6147" max="6147" width="60.19921875" style="157" customWidth="1"/>
    <col min="6148" max="6148" width="36.59765625" style="157" customWidth="1"/>
    <col min="6149" max="6149" width="19.19921875" style="157" customWidth="1"/>
    <col min="6150" max="6150" width="21" style="157" customWidth="1"/>
    <col min="6151" max="6151" width="20.19921875" style="157" customWidth="1"/>
    <col min="6152" max="6152" width="22.3984375" style="157" customWidth="1"/>
    <col min="6153" max="6153" width="21" style="157" customWidth="1"/>
    <col min="6154" max="6154" width="4.3984375" style="157" customWidth="1"/>
    <col min="6155" max="6401" width="13.796875" style="157"/>
    <col min="6402" max="6402" width="4.3984375" style="157" customWidth="1"/>
    <col min="6403" max="6403" width="60.19921875" style="157" customWidth="1"/>
    <col min="6404" max="6404" width="36.59765625" style="157" customWidth="1"/>
    <col min="6405" max="6405" width="19.19921875" style="157" customWidth="1"/>
    <col min="6406" max="6406" width="21" style="157" customWidth="1"/>
    <col min="6407" max="6407" width="20.19921875" style="157" customWidth="1"/>
    <col min="6408" max="6408" width="22.3984375" style="157" customWidth="1"/>
    <col min="6409" max="6409" width="21" style="157" customWidth="1"/>
    <col min="6410" max="6410" width="4.3984375" style="157" customWidth="1"/>
    <col min="6411" max="6657" width="13.796875" style="157"/>
    <col min="6658" max="6658" width="4.3984375" style="157" customWidth="1"/>
    <col min="6659" max="6659" width="60.19921875" style="157" customWidth="1"/>
    <col min="6660" max="6660" width="36.59765625" style="157" customWidth="1"/>
    <col min="6661" max="6661" width="19.19921875" style="157" customWidth="1"/>
    <col min="6662" max="6662" width="21" style="157" customWidth="1"/>
    <col min="6663" max="6663" width="20.19921875" style="157" customWidth="1"/>
    <col min="6664" max="6664" width="22.3984375" style="157" customWidth="1"/>
    <col min="6665" max="6665" width="21" style="157" customWidth="1"/>
    <col min="6666" max="6666" width="4.3984375" style="157" customWidth="1"/>
    <col min="6667" max="6913" width="13.796875" style="157"/>
    <col min="6914" max="6914" width="4.3984375" style="157" customWidth="1"/>
    <col min="6915" max="6915" width="60.19921875" style="157" customWidth="1"/>
    <col min="6916" max="6916" width="36.59765625" style="157" customWidth="1"/>
    <col min="6917" max="6917" width="19.19921875" style="157" customWidth="1"/>
    <col min="6918" max="6918" width="21" style="157" customWidth="1"/>
    <col min="6919" max="6919" width="20.19921875" style="157" customWidth="1"/>
    <col min="6920" max="6920" width="22.3984375" style="157" customWidth="1"/>
    <col min="6921" max="6921" width="21" style="157" customWidth="1"/>
    <col min="6922" max="6922" width="4.3984375" style="157" customWidth="1"/>
    <col min="6923" max="7169" width="13.796875" style="157"/>
    <col min="7170" max="7170" width="4.3984375" style="157" customWidth="1"/>
    <col min="7171" max="7171" width="60.19921875" style="157" customWidth="1"/>
    <col min="7172" max="7172" width="36.59765625" style="157" customWidth="1"/>
    <col min="7173" max="7173" width="19.19921875" style="157" customWidth="1"/>
    <col min="7174" max="7174" width="21" style="157" customWidth="1"/>
    <col min="7175" max="7175" width="20.19921875" style="157" customWidth="1"/>
    <col min="7176" max="7176" width="22.3984375" style="157" customWidth="1"/>
    <col min="7177" max="7177" width="21" style="157" customWidth="1"/>
    <col min="7178" max="7178" width="4.3984375" style="157" customWidth="1"/>
    <col min="7179" max="7425" width="13.796875" style="157"/>
    <col min="7426" max="7426" width="4.3984375" style="157" customWidth="1"/>
    <col min="7427" max="7427" width="60.19921875" style="157" customWidth="1"/>
    <col min="7428" max="7428" width="36.59765625" style="157" customWidth="1"/>
    <col min="7429" max="7429" width="19.19921875" style="157" customWidth="1"/>
    <col min="7430" max="7430" width="21" style="157" customWidth="1"/>
    <col min="7431" max="7431" width="20.19921875" style="157" customWidth="1"/>
    <col min="7432" max="7432" width="22.3984375" style="157" customWidth="1"/>
    <col min="7433" max="7433" width="21" style="157" customWidth="1"/>
    <col min="7434" max="7434" width="4.3984375" style="157" customWidth="1"/>
    <col min="7435" max="7681" width="13.796875" style="157"/>
    <col min="7682" max="7682" width="4.3984375" style="157" customWidth="1"/>
    <col min="7683" max="7683" width="60.19921875" style="157" customWidth="1"/>
    <col min="7684" max="7684" width="36.59765625" style="157" customWidth="1"/>
    <col min="7685" max="7685" width="19.19921875" style="157" customWidth="1"/>
    <col min="7686" max="7686" width="21" style="157" customWidth="1"/>
    <col min="7687" max="7687" width="20.19921875" style="157" customWidth="1"/>
    <col min="7688" max="7688" width="22.3984375" style="157" customWidth="1"/>
    <col min="7689" max="7689" width="21" style="157" customWidth="1"/>
    <col min="7690" max="7690" width="4.3984375" style="157" customWidth="1"/>
    <col min="7691" max="7937" width="13.796875" style="157"/>
    <col min="7938" max="7938" width="4.3984375" style="157" customWidth="1"/>
    <col min="7939" max="7939" width="60.19921875" style="157" customWidth="1"/>
    <col min="7940" max="7940" width="36.59765625" style="157" customWidth="1"/>
    <col min="7941" max="7941" width="19.19921875" style="157" customWidth="1"/>
    <col min="7942" max="7942" width="21" style="157" customWidth="1"/>
    <col min="7943" max="7943" width="20.19921875" style="157" customWidth="1"/>
    <col min="7944" max="7944" width="22.3984375" style="157" customWidth="1"/>
    <col min="7945" max="7945" width="21" style="157" customWidth="1"/>
    <col min="7946" max="7946" width="4.3984375" style="157" customWidth="1"/>
    <col min="7947" max="8193" width="13.796875" style="157"/>
    <col min="8194" max="8194" width="4.3984375" style="157" customWidth="1"/>
    <col min="8195" max="8195" width="60.19921875" style="157" customWidth="1"/>
    <col min="8196" max="8196" width="36.59765625" style="157" customWidth="1"/>
    <col min="8197" max="8197" width="19.19921875" style="157" customWidth="1"/>
    <col min="8198" max="8198" width="21" style="157" customWidth="1"/>
    <col min="8199" max="8199" width="20.19921875" style="157" customWidth="1"/>
    <col min="8200" max="8200" width="22.3984375" style="157" customWidth="1"/>
    <col min="8201" max="8201" width="21" style="157" customWidth="1"/>
    <col min="8202" max="8202" width="4.3984375" style="157" customWidth="1"/>
    <col min="8203" max="8449" width="13.796875" style="157"/>
    <col min="8450" max="8450" width="4.3984375" style="157" customWidth="1"/>
    <col min="8451" max="8451" width="60.19921875" style="157" customWidth="1"/>
    <col min="8452" max="8452" width="36.59765625" style="157" customWidth="1"/>
    <col min="8453" max="8453" width="19.19921875" style="157" customWidth="1"/>
    <col min="8454" max="8454" width="21" style="157" customWidth="1"/>
    <col min="8455" max="8455" width="20.19921875" style="157" customWidth="1"/>
    <col min="8456" max="8456" width="22.3984375" style="157" customWidth="1"/>
    <col min="8457" max="8457" width="21" style="157" customWidth="1"/>
    <col min="8458" max="8458" width="4.3984375" style="157" customWidth="1"/>
    <col min="8459" max="8705" width="13.796875" style="157"/>
    <col min="8706" max="8706" width="4.3984375" style="157" customWidth="1"/>
    <col min="8707" max="8707" width="60.19921875" style="157" customWidth="1"/>
    <col min="8708" max="8708" width="36.59765625" style="157" customWidth="1"/>
    <col min="8709" max="8709" width="19.19921875" style="157" customWidth="1"/>
    <col min="8710" max="8710" width="21" style="157" customWidth="1"/>
    <col min="8711" max="8711" width="20.19921875" style="157" customWidth="1"/>
    <col min="8712" max="8712" width="22.3984375" style="157" customWidth="1"/>
    <col min="8713" max="8713" width="21" style="157" customWidth="1"/>
    <col min="8714" max="8714" width="4.3984375" style="157" customWidth="1"/>
    <col min="8715" max="8961" width="13.796875" style="157"/>
    <col min="8962" max="8962" width="4.3984375" style="157" customWidth="1"/>
    <col min="8963" max="8963" width="60.19921875" style="157" customWidth="1"/>
    <col min="8964" max="8964" width="36.59765625" style="157" customWidth="1"/>
    <col min="8965" max="8965" width="19.19921875" style="157" customWidth="1"/>
    <col min="8966" max="8966" width="21" style="157" customWidth="1"/>
    <col min="8967" max="8967" width="20.19921875" style="157" customWidth="1"/>
    <col min="8968" max="8968" width="22.3984375" style="157" customWidth="1"/>
    <col min="8969" max="8969" width="21" style="157" customWidth="1"/>
    <col min="8970" max="8970" width="4.3984375" style="157" customWidth="1"/>
    <col min="8971" max="9217" width="13.796875" style="157"/>
    <col min="9218" max="9218" width="4.3984375" style="157" customWidth="1"/>
    <col min="9219" max="9219" width="60.19921875" style="157" customWidth="1"/>
    <col min="9220" max="9220" width="36.59765625" style="157" customWidth="1"/>
    <col min="9221" max="9221" width="19.19921875" style="157" customWidth="1"/>
    <col min="9222" max="9222" width="21" style="157" customWidth="1"/>
    <col min="9223" max="9223" width="20.19921875" style="157" customWidth="1"/>
    <col min="9224" max="9224" width="22.3984375" style="157" customWidth="1"/>
    <col min="9225" max="9225" width="21" style="157" customWidth="1"/>
    <col min="9226" max="9226" width="4.3984375" style="157" customWidth="1"/>
    <col min="9227" max="9473" width="13.796875" style="157"/>
    <col min="9474" max="9474" width="4.3984375" style="157" customWidth="1"/>
    <col min="9475" max="9475" width="60.19921875" style="157" customWidth="1"/>
    <col min="9476" max="9476" width="36.59765625" style="157" customWidth="1"/>
    <col min="9477" max="9477" width="19.19921875" style="157" customWidth="1"/>
    <col min="9478" max="9478" width="21" style="157" customWidth="1"/>
    <col min="9479" max="9479" width="20.19921875" style="157" customWidth="1"/>
    <col min="9480" max="9480" width="22.3984375" style="157" customWidth="1"/>
    <col min="9481" max="9481" width="21" style="157" customWidth="1"/>
    <col min="9482" max="9482" width="4.3984375" style="157" customWidth="1"/>
    <col min="9483" max="9729" width="13.796875" style="157"/>
    <col min="9730" max="9730" width="4.3984375" style="157" customWidth="1"/>
    <col min="9731" max="9731" width="60.19921875" style="157" customWidth="1"/>
    <col min="9732" max="9732" width="36.59765625" style="157" customWidth="1"/>
    <col min="9733" max="9733" width="19.19921875" style="157" customWidth="1"/>
    <col min="9734" max="9734" width="21" style="157" customWidth="1"/>
    <col min="9735" max="9735" width="20.19921875" style="157" customWidth="1"/>
    <col min="9736" max="9736" width="22.3984375" style="157" customWidth="1"/>
    <col min="9737" max="9737" width="21" style="157" customWidth="1"/>
    <col min="9738" max="9738" width="4.3984375" style="157" customWidth="1"/>
    <col min="9739" max="9985" width="13.796875" style="157"/>
    <col min="9986" max="9986" width="4.3984375" style="157" customWidth="1"/>
    <col min="9987" max="9987" width="60.19921875" style="157" customWidth="1"/>
    <col min="9988" max="9988" width="36.59765625" style="157" customWidth="1"/>
    <col min="9989" max="9989" width="19.19921875" style="157" customWidth="1"/>
    <col min="9990" max="9990" width="21" style="157" customWidth="1"/>
    <col min="9991" max="9991" width="20.19921875" style="157" customWidth="1"/>
    <col min="9992" max="9992" width="22.3984375" style="157" customWidth="1"/>
    <col min="9993" max="9993" width="21" style="157" customWidth="1"/>
    <col min="9994" max="9994" width="4.3984375" style="157" customWidth="1"/>
    <col min="9995" max="10241" width="13.796875" style="157"/>
    <col min="10242" max="10242" width="4.3984375" style="157" customWidth="1"/>
    <col min="10243" max="10243" width="60.19921875" style="157" customWidth="1"/>
    <col min="10244" max="10244" width="36.59765625" style="157" customWidth="1"/>
    <col min="10245" max="10245" width="19.19921875" style="157" customWidth="1"/>
    <col min="10246" max="10246" width="21" style="157" customWidth="1"/>
    <col min="10247" max="10247" width="20.19921875" style="157" customWidth="1"/>
    <col min="10248" max="10248" width="22.3984375" style="157" customWidth="1"/>
    <col min="10249" max="10249" width="21" style="157" customWidth="1"/>
    <col min="10250" max="10250" width="4.3984375" style="157" customWidth="1"/>
    <col min="10251" max="10497" width="13.796875" style="157"/>
    <col min="10498" max="10498" width="4.3984375" style="157" customWidth="1"/>
    <col min="10499" max="10499" width="60.19921875" style="157" customWidth="1"/>
    <col min="10500" max="10500" width="36.59765625" style="157" customWidth="1"/>
    <col min="10501" max="10501" width="19.19921875" style="157" customWidth="1"/>
    <col min="10502" max="10502" width="21" style="157" customWidth="1"/>
    <col min="10503" max="10503" width="20.19921875" style="157" customWidth="1"/>
    <col min="10504" max="10504" width="22.3984375" style="157" customWidth="1"/>
    <col min="10505" max="10505" width="21" style="157" customWidth="1"/>
    <col min="10506" max="10506" width="4.3984375" style="157" customWidth="1"/>
    <col min="10507" max="10753" width="13.796875" style="157"/>
    <col min="10754" max="10754" width="4.3984375" style="157" customWidth="1"/>
    <col min="10755" max="10755" width="60.19921875" style="157" customWidth="1"/>
    <col min="10756" max="10756" width="36.59765625" style="157" customWidth="1"/>
    <col min="10757" max="10757" width="19.19921875" style="157" customWidth="1"/>
    <col min="10758" max="10758" width="21" style="157" customWidth="1"/>
    <col min="10759" max="10759" width="20.19921875" style="157" customWidth="1"/>
    <col min="10760" max="10760" width="22.3984375" style="157" customWidth="1"/>
    <col min="10761" max="10761" width="21" style="157" customWidth="1"/>
    <col min="10762" max="10762" width="4.3984375" style="157" customWidth="1"/>
    <col min="10763" max="11009" width="13.796875" style="157"/>
    <col min="11010" max="11010" width="4.3984375" style="157" customWidth="1"/>
    <col min="11011" max="11011" width="60.19921875" style="157" customWidth="1"/>
    <col min="11012" max="11012" width="36.59765625" style="157" customWidth="1"/>
    <col min="11013" max="11013" width="19.19921875" style="157" customWidth="1"/>
    <col min="11014" max="11014" width="21" style="157" customWidth="1"/>
    <col min="11015" max="11015" width="20.19921875" style="157" customWidth="1"/>
    <col min="11016" max="11016" width="22.3984375" style="157" customWidth="1"/>
    <col min="11017" max="11017" width="21" style="157" customWidth="1"/>
    <col min="11018" max="11018" width="4.3984375" style="157" customWidth="1"/>
    <col min="11019" max="11265" width="13.796875" style="157"/>
    <col min="11266" max="11266" width="4.3984375" style="157" customWidth="1"/>
    <col min="11267" max="11267" width="60.19921875" style="157" customWidth="1"/>
    <col min="11268" max="11268" width="36.59765625" style="157" customWidth="1"/>
    <col min="11269" max="11269" width="19.19921875" style="157" customWidth="1"/>
    <col min="11270" max="11270" width="21" style="157" customWidth="1"/>
    <col min="11271" max="11271" width="20.19921875" style="157" customWidth="1"/>
    <col min="11272" max="11272" width="22.3984375" style="157" customWidth="1"/>
    <col min="11273" max="11273" width="21" style="157" customWidth="1"/>
    <col min="11274" max="11274" width="4.3984375" style="157" customWidth="1"/>
    <col min="11275" max="11521" width="13.796875" style="157"/>
    <col min="11522" max="11522" width="4.3984375" style="157" customWidth="1"/>
    <col min="11523" max="11523" width="60.19921875" style="157" customWidth="1"/>
    <col min="11524" max="11524" width="36.59765625" style="157" customWidth="1"/>
    <col min="11525" max="11525" width="19.19921875" style="157" customWidth="1"/>
    <col min="11526" max="11526" width="21" style="157" customWidth="1"/>
    <col min="11527" max="11527" width="20.19921875" style="157" customWidth="1"/>
    <col min="11528" max="11528" width="22.3984375" style="157" customWidth="1"/>
    <col min="11529" max="11529" width="21" style="157" customWidth="1"/>
    <col min="11530" max="11530" width="4.3984375" style="157" customWidth="1"/>
    <col min="11531" max="11777" width="13.796875" style="157"/>
    <col min="11778" max="11778" width="4.3984375" style="157" customWidth="1"/>
    <col min="11779" max="11779" width="60.19921875" style="157" customWidth="1"/>
    <col min="11780" max="11780" width="36.59765625" style="157" customWidth="1"/>
    <col min="11781" max="11781" width="19.19921875" style="157" customWidth="1"/>
    <col min="11782" max="11782" width="21" style="157" customWidth="1"/>
    <col min="11783" max="11783" width="20.19921875" style="157" customWidth="1"/>
    <col min="11784" max="11784" width="22.3984375" style="157" customWidth="1"/>
    <col min="11785" max="11785" width="21" style="157" customWidth="1"/>
    <col min="11786" max="11786" width="4.3984375" style="157" customWidth="1"/>
    <col min="11787" max="12033" width="13.796875" style="157"/>
    <col min="12034" max="12034" width="4.3984375" style="157" customWidth="1"/>
    <col min="12035" max="12035" width="60.19921875" style="157" customWidth="1"/>
    <col min="12036" max="12036" width="36.59765625" style="157" customWidth="1"/>
    <col min="12037" max="12037" width="19.19921875" style="157" customWidth="1"/>
    <col min="12038" max="12038" width="21" style="157" customWidth="1"/>
    <col min="12039" max="12039" width="20.19921875" style="157" customWidth="1"/>
    <col min="12040" max="12040" width="22.3984375" style="157" customWidth="1"/>
    <col min="12041" max="12041" width="21" style="157" customWidth="1"/>
    <col min="12042" max="12042" width="4.3984375" style="157" customWidth="1"/>
    <col min="12043" max="12289" width="13.796875" style="157"/>
    <col min="12290" max="12290" width="4.3984375" style="157" customWidth="1"/>
    <col min="12291" max="12291" width="60.19921875" style="157" customWidth="1"/>
    <col min="12292" max="12292" width="36.59765625" style="157" customWidth="1"/>
    <col min="12293" max="12293" width="19.19921875" style="157" customWidth="1"/>
    <col min="12294" max="12294" width="21" style="157" customWidth="1"/>
    <col min="12295" max="12295" width="20.19921875" style="157" customWidth="1"/>
    <col min="12296" max="12296" width="22.3984375" style="157" customWidth="1"/>
    <col min="12297" max="12297" width="21" style="157" customWidth="1"/>
    <col min="12298" max="12298" width="4.3984375" style="157" customWidth="1"/>
    <col min="12299" max="12545" width="13.796875" style="157"/>
    <col min="12546" max="12546" width="4.3984375" style="157" customWidth="1"/>
    <col min="12547" max="12547" width="60.19921875" style="157" customWidth="1"/>
    <col min="12548" max="12548" width="36.59765625" style="157" customWidth="1"/>
    <col min="12549" max="12549" width="19.19921875" style="157" customWidth="1"/>
    <col min="12550" max="12550" width="21" style="157" customWidth="1"/>
    <col min="12551" max="12551" width="20.19921875" style="157" customWidth="1"/>
    <col min="12552" max="12552" width="22.3984375" style="157" customWidth="1"/>
    <col min="12553" max="12553" width="21" style="157" customWidth="1"/>
    <col min="12554" max="12554" width="4.3984375" style="157" customWidth="1"/>
    <col min="12555" max="12801" width="13.796875" style="157"/>
    <col min="12802" max="12802" width="4.3984375" style="157" customWidth="1"/>
    <col min="12803" max="12803" width="60.19921875" style="157" customWidth="1"/>
    <col min="12804" max="12804" width="36.59765625" style="157" customWidth="1"/>
    <col min="12805" max="12805" width="19.19921875" style="157" customWidth="1"/>
    <col min="12806" max="12806" width="21" style="157" customWidth="1"/>
    <col min="12807" max="12807" width="20.19921875" style="157" customWidth="1"/>
    <col min="12808" max="12808" width="22.3984375" style="157" customWidth="1"/>
    <col min="12809" max="12809" width="21" style="157" customWidth="1"/>
    <col min="12810" max="12810" width="4.3984375" style="157" customWidth="1"/>
    <col min="12811" max="13057" width="13.796875" style="157"/>
    <col min="13058" max="13058" width="4.3984375" style="157" customWidth="1"/>
    <col min="13059" max="13059" width="60.19921875" style="157" customWidth="1"/>
    <col min="13060" max="13060" width="36.59765625" style="157" customWidth="1"/>
    <col min="13061" max="13061" width="19.19921875" style="157" customWidth="1"/>
    <col min="13062" max="13062" width="21" style="157" customWidth="1"/>
    <col min="13063" max="13063" width="20.19921875" style="157" customWidth="1"/>
    <col min="13064" max="13064" width="22.3984375" style="157" customWidth="1"/>
    <col min="13065" max="13065" width="21" style="157" customWidth="1"/>
    <col min="13066" max="13066" width="4.3984375" style="157" customWidth="1"/>
    <col min="13067" max="13313" width="13.796875" style="157"/>
    <col min="13314" max="13314" width="4.3984375" style="157" customWidth="1"/>
    <col min="13315" max="13315" width="60.19921875" style="157" customWidth="1"/>
    <col min="13316" max="13316" width="36.59765625" style="157" customWidth="1"/>
    <col min="13317" max="13317" width="19.19921875" style="157" customWidth="1"/>
    <col min="13318" max="13318" width="21" style="157" customWidth="1"/>
    <col min="13319" max="13319" width="20.19921875" style="157" customWidth="1"/>
    <col min="13320" max="13320" width="22.3984375" style="157" customWidth="1"/>
    <col min="13321" max="13321" width="21" style="157" customWidth="1"/>
    <col min="13322" max="13322" width="4.3984375" style="157" customWidth="1"/>
    <col min="13323" max="13569" width="13.796875" style="157"/>
    <col min="13570" max="13570" width="4.3984375" style="157" customWidth="1"/>
    <col min="13571" max="13571" width="60.19921875" style="157" customWidth="1"/>
    <col min="13572" max="13572" width="36.59765625" style="157" customWidth="1"/>
    <col min="13573" max="13573" width="19.19921875" style="157" customWidth="1"/>
    <col min="13574" max="13574" width="21" style="157" customWidth="1"/>
    <col min="13575" max="13575" width="20.19921875" style="157" customWidth="1"/>
    <col min="13576" max="13576" width="22.3984375" style="157" customWidth="1"/>
    <col min="13577" max="13577" width="21" style="157" customWidth="1"/>
    <col min="13578" max="13578" width="4.3984375" style="157" customWidth="1"/>
    <col min="13579" max="13825" width="13.796875" style="157"/>
    <col min="13826" max="13826" width="4.3984375" style="157" customWidth="1"/>
    <col min="13827" max="13827" width="60.19921875" style="157" customWidth="1"/>
    <col min="13828" max="13828" width="36.59765625" style="157" customWidth="1"/>
    <col min="13829" max="13829" width="19.19921875" style="157" customWidth="1"/>
    <col min="13830" max="13830" width="21" style="157" customWidth="1"/>
    <col min="13831" max="13831" width="20.19921875" style="157" customWidth="1"/>
    <col min="13832" max="13832" width="22.3984375" style="157" customWidth="1"/>
    <col min="13833" max="13833" width="21" style="157" customWidth="1"/>
    <col min="13834" max="13834" width="4.3984375" style="157" customWidth="1"/>
    <col min="13835" max="14081" width="13.796875" style="157"/>
    <col min="14082" max="14082" width="4.3984375" style="157" customWidth="1"/>
    <col min="14083" max="14083" width="60.19921875" style="157" customWidth="1"/>
    <col min="14084" max="14084" width="36.59765625" style="157" customWidth="1"/>
    <col min="14085" max="14085" width="19.19921875" style="157" customWidth="1"/>
    <col min="14086" max="14086" width="21" style="157" customWidth="1"/>
    <col min="14087" max="14087" width="20.19921875" style="157" customWidth="1"/>
    <col min="14088" max="14088" width="22.3984375" style="157" customWidth="1"/>
    <col min="14089" max="14089" width="21" style="157" customWidth="1"/>
    <col min="14090" max="14090" width="4.3984375" style="157" customWidth="1"/>
    <col min="14091" max="14337" width="13.796875" style="157"/>
    <col min="14338" max="14338" width="4.3984375" style="157" customWidth="1"/>
    <col min="14339" max="14339" width="60.19921875" style="157" customWidth="1"/>
    <col min="14340" max="14340" width="36.59765625" style="157" customWidth="1"/>
    <col min="14341" max="14341" width="19.19921875" style="157" customWidth="1"/>
    <col min="14342" max="14342" width="21" style="157" customWidth="1"/>
    <col min="14343" max="14343" width="20.19921875" style="157" customWidth="1"/>
    <col min="14344" max="14344" width="22.3984375" style="157" customWidth="1"/>
    <col min="14345" max="14345" width="21" style="157" customWidth="1"/>
    <col min="14346" max="14346" width="4.3984375" style="157" customWidth="1"/>
    <col min="14347" max="14593" width="13.796875" style="157"/>
    <col min="14594" max="14594" width="4.3984375" style="157" customWidth="1"/>
    <col min="14595" max="14595" width="60.19921875" style="157" customWidth="1"/>
    <col min="14596" max="14596" width="36.59765625" style="157" customWidth="1"/>
    <col min="14597" max="14597" width="19.19921875" style="157" customWidth="1"/>
    <col min="14598" max="14598" width="21" style="157" customWidth="1"/>
    <col min="14599" max="14599" width="20.19921875" style="157" customWidth="1"/>
    <col min="14600" max="14600" width="22.3984375" style="157" customWidth="1"/>
    <col min="14601" max="14601" width="21" style="157" customWidth="1"/>
    <col min="14602" max="14602" width="4.3984375" style="157" customWidth="1"/>
    <col min="14603" max="14849" width="13.796875" style="157"/>
    <col min="14850" max="14850" width="4.3984375" style="157" customWidth="1"/>
    <col min="14851" max="14851" width="60.19921875" style="157" customWidth="1"/>
    <col min="14852" max="14852" width="36.59765625" style="157" customWidth="1"/>
    <col min="14853" max="14853" width="19.19921875" style="157" customWidth="1"/>
    <col min="14854" max="14854" width="21" style="157" customWidth="1"/>
    <col min="14855" max="14855" width="20.19921875" style="157" customWidth="1"/>
    <col min="14856" max="14856" width="22.3984375" style="157" customWidth="1"/>
    <col min="14857" max="14857" width="21" style="157" customWidth="1"/>
    <col min="14858" max="14858" width="4.3984375" style="157" customWidth="1"/>
    <col min="14859" max="15105" width="13.796875" style="157"/>
    <col min="15106" max="15106" width="4.3984375" style="157" customWidth="1"/>
    <col min="15107" max="15107" width="60.19921875" style="157" customWidth="1"/>
    <col min="15108" max="15108" width="36.59765625" style="157" customWidth="1"/>
    <col min="15109" max="15109" width="19.19921875" style="157" customWidth="1"/>
    <col min="15110" max="15110" width="21" style="157" customWidth="1"/>
    <col min="15111" max="15111" width="20.19921875" style="157" customWidth="1"/>
    <col min="15112" max="15112" width="22.3984375" style="157" customWidth="1"/>
    <col min="15113" max="15113" width="21" style="157" customWidth="1"/>
    <col min="15114" max="15114" width="4.3984375" style="157" customWidth="1"/>
    <col min="15115" max="15361" width="13.796875" style="157"/>
    <col min="15362" max="15362" width="4.3984375" style="157" customWidth="1"/>
    <col min="15363" max="15363" width="60.19921875" style="157" customWidth="1"/>
    <col min="15364" max="15364" width="36.59765625" style="157" customWidth="1"/>
    <col min="15365" max="15365" width="19.19921875" style="157" customWidth="1"/>
    <col min="15366" max="15366" width="21" style="157" customWidth="1"/>
    <col min="15367" max="15367" width="20.19921875" style="157" customWidth="1"/>
    <col min="15368" max="15368" width="22.3984375" style="157" customWidth="1"/>
    <col min="15369" max="15369" width="21" style="157" customWidth="1"/>
    <col min="15370" max="15370" width="4.3984375" style="157" customWidth="1"/>
    <col min="15371" max="15617" width="13.796875" style="157"/>
    <col min="15618" max="15618" width="4.3984375" style="157" customWidth="1"/>
    <col min="15619" max="15619" width="60.19921875" style="157" customWidth="1"/>
    <col min="15620" max="15620" width="36.59765625" style="157" customWidth="1"/>
    <col min="15621" max="15621" width="19.19921875" style="157" customWidth="1"/>
    <col min="15622" max="15622" width="21" style="157" customWidth="1"/>
    <col min="15623" max="15623" width="20.19921875" style="157" customWidth="1"/>
    <col min="15624" max="15624" width="22.3984375" style="157" customWidth="1"/>
    <col min="15625" max="15625" width="21" style="157" customWidth="1"/>
    <col min="15626" max="15626" width="4.3984375" style="157" customWidth="1"/>
    <col min="15627" max="15873" width="13.796875" style="157"/>
    <col min="15874" max="15874" width="4.3984375" style="157" customWidth="1"/>
    <col min="15875" max="15875" width="60.19921875" style="157" customWidth="1"/>
    <col min="15876" max="15876" width="36.59765625" style="157" customWidth="1"/>
    <col min="15877" max="15877" width="19.19921875" style="157" customWidth="1"/>
    <col min="15878" max="15878" width="21" style="157" customWidth="1"/>
    <col min="15879" max="15879" width="20.19921875" style="157" customWidth="1"/>
    <col min="15880" max="15880" width="22.3984375" style="157" customWidth="1"/>
    <col min="15881" max="15881" width="21" style="157" customWidth="1"/>
    <col min="15882" max="15882" width="4.3984375" style="157" customWidth="1"/>
    <col min="15883" max="16129" width="13.796875" style="157"/>
    <col min="16130" max="16130" width="4.3984375" style="157" customWidth="1"/>
    <col min="16131" max="16131" width="60.19921875" style="157" customWidth="1"/>
    <col min="16132" max="16132" width="36.59765625" style="157" customWidth="1"/>
    <col min="16133" max="16133" width="19.19921875" style="157" customWidth="1"/>
    <col min="16134" max="16134" width="21" style="157" customWidth="1"/>
    <col min="16135" max="16135" width="20.19921875" style="157" customWidth="1"/>
    <col min="16136" max="16136" width="22.3984375" style="157" customWidth="1"/>
    <col min="16137" max="16137" width="21" style="157" customWidth="1"/>
    <col min="16138" max="16138" width="4.3984375" style="157" customWidth="1"/>
    <col min="16139" max="16384" width="13.796875" style="157"/>
  </cols>
  <sheetData>
    <row r="1" spans="3:18" s="137" customFormat="1">
      <c r="I1" s="138"/>
      <c r="R1" s="138"/>
    </row>
    <row r="2" spans="3:18" s="137" customFormat="1" ht="18">
      <c r="C2" s="448" t="s">
        <v>93</v>
      </c>
      <c r="D2" s="448"/>
      <c r="E2" s="448"/>
      <c r="F2" s="448"/>
      <c r="G2" s="448"/>
      <c r="H2" s="448"/>
      <c r="I2" s="448"/>
      <c r="L2" s="448" t="s">
        <v>93</v>
      </c>
      <c r="M2" s="448"/>
      <c r="N2" s="448"/>
      <c r="O2" s="448"/>
      <c r="P2" s="448"/>
      <c r="Q2" s="448"/>
      <c r="R2" s="448"/>
    </row>
    <row r="3" spans="3:18" s="137" customFormat="1" ht="18">
      <c r="C3" s="448" t="s">
        <v>94</v>
      </c>
      <c r="D3" s="448"/>
      <c r="E3" s="448"/>
      <c r="F3" s="448"/>
      <c r="G3" s="448"/>
      <c r="H3" s="448"/>
      <c r="I3" s="448"/>
      <c r="L3" s="448" t="s">
        <v>94</v>
      </c>
      <c r="M3" s="448"/>
      <c r="N3" s="448"/>
      <c r="O3" s="448"/>
      <c r="P3" s="448"/>
      <c r="Q3" s="448"/>
      <c r="R3" s="448"/>
    </row>
    <row r="4" spans="3:18" ht="16">
      <c r="C4" s="53"/>
      <c r="L4" s="53"/>
    </row>
    <row r="5" spans="3:18" s="137" customFormat="1" ht="14" customHeight="1">
      <c r="C5"/>
      <c r="D5"/>
      <c r="E5"/>
      <c r="F5"/>
      <c r="G5"/>
      <c r="H5"/>
      <c r="I5" s="138"/>
      <c r="L5"/>
      <c r="M5"/>
      <c r="N5"/>
      <c r="O5"/>
      <c r="P5"/>
      <c r="Q5"/>
      <c r="R5"/>
    </row>
    <row r="6" spans="3:18" s="137" customFormat="1" ht="14" customHeight="1">
      <c r="C6"/>
      <c r="D6"/>
      <c r="E6"/>
      <c r="F6"/>
      <c r="G6"/>
      <c r="H6"/>
      <c r="I6" s="138"/>
      <c r="L6"/>
      <c r="M6"/>
      <c r="N6"/>
      <c r="O6"/>
      <c r="P6"/>
      <c r="Q6"/>
      <c r="R6"/>
    </row>
    <row r="7" spans="3:18" s="137" customFormat="1" ht="14" customHeight="1">
      <c r="C7" s="3" t="str">
        <f>+Datos!$B$14&amp;+Datos!$C$14</f>
        <v xml:space="preserve">Nombre de la Empresa: </v>
      </c>
      <c r="D7" s="1"/>
      <c r="E7"/>
      <c r="F7"/>
      <c r="G7"/>
      <c r="H7"/>
      <c r="I7" s="138"/>
      <c r="L7" s="3" t="str">
        <f>+Datos!$B$14&amp;+Datos!$C$14</f>
        <v xml:space="preserve">Nombre de la Empresa: </v>
      </c>
      <c r="M7" s="1"/>
      <c r="N7"/>
      <c r="O7"/>
      <c r="P7"/>
      <c r="Q7"/>
      <c r="R7"/>
    </row>
    <row r="8" spans="3:18" s="137" customFormat="1" ht="14" customHeight="1">
      <c r="C8" s="3" t="str">
        <f>+Datos!$B$15&amp;+Datos!$C$15</f>
        <v>Nombre y Firma del Representante Legal:</v>
      </c>
      <c r="D8" s="1"/>
      <c r="E8"/>
      <c r="F8"/>
      <c r="G8"/>
      <c r="H8"/>
      <c r="I8" s="138"/>
      <c r="L8" s="3" t="str">
        <f>+Datos!$B$15&amp;+Datos!$C$15</f>
        <v>Nombre y Firma del Representante Legal:</v>
      </c>
      <c r="M8" s="1"/>
      <c r="N8"/>
      <c r="O8"/>
      <c r="P8"/>
      <c r="Q8"/>
      <c r="R8"/>
    </row>
    <row r="9" spans="3:18" s="137" customFormat="1" ht="14" customHeight="1">
      <c r="C9" s="1"/>
      <c r="D9" s="1"/>
      <c r="E9"/>
      <c r="F9"/>
      <c r="G9"/>
      <c r="H9"/>
      <c r="I9" s="138"/>
      <c r="L9" s="1"/>
      <c r="M9" s="1"/>
      <c r="N9"/>
      <c r="O9"/>
      <c r="P9"/>
      <c r="Q9"/>
      <c r="R9"/>
    </row>
    <row r="10" spans="3:18" s="137" customFormat="1" ht="14" customHeight="1">
      <c r="C10" s="233" t="str">
        <f>+'Formato 1'!$C$24</f>
        <v xml:space="preserve">Pesos mexicanos a precios de: </v>
      </c>
      <c r="D10" s="512">
        <f>+'Formato 1'!$D$24</f>
        <v>0</v>
      </c>
      <c r="E10"/>
      <c r="F10"/>
      <c r="G10"/>
      <c r="H10"/>
      <c r="I10" s="138"/>
      <c r="L10" s="233" t="str">
        <f>+'Formato 1'!$C$24</f>
        <v xml:space="preserve">Pesos mexicanos a precios de: </v>
      </c>
      <c r="M10" s="512">
        <f>+'Formato 1'!$D$24</f>
        <v>0</v>
      </c>
      <c r="N10"/>
      <c r="O10"/>
      <c r="P10"/>
      <c r="Q10"/>
      <c r="R10"/>
    </row>
    <row r="11" spans="3:18">
      <c r="C11"/>
      <c r="D11"/>
      <c r="E11"/>
      <c r="F11"/>
      <c r="G11"/>
      <c r="H11"/>
      <c r="L11"/>
      <c r="M11"/>
      <c r="N11"/>
      <c r="O11"/>
      <c r="P11"/>
      <c r="Q11"/>
      <c r="R11"/>
    </row>
    <row r="12" spans="3:18" s="140" customFormat="1" ht="18">
      <c r="C12" s="435" t="s">
        <v>177</v>
      </c>
      <c r="D12" s="435"/>
      <c r="E12" s="435"/>
      <c r="F12" s="435"/>
      <c r="G12" s="435"/>
      <c r="H12" s="435"/>
      <c r="I12" s="435"/>
      <c r="L12" s="435" t="s">
        <v>177</v>
      </c>
      <c r="M12" s="435"/>
      <c r="N12" s="435"/>
      <c r="O12" s="435"/>
      <c r="P12" s="435"/>
      <c r="Q12" s="435"/>
      <c r="R12" s="435"/>
    </row>
    <row r="13" spans="3:18" s="140" customFormat="1" ht="16">
      <c r="C13" s="436" t="s">
        <v>246</v>
      </c>
      <c r="D13" s="436"/>
      <c r="E13" s="436"/>
      <c r="F13" s="436"/>
      <c r="G13" s="436"/>
      <c r="H13" s="436"/>
      <c r="I13" s="436"/>
      <c r="L13" s="436" t="s">
        <v>207</v>
      </c>
      <c r="M13" s="436"/>
      <c r="N13" s="436"/>
      <c r="O13" s="436"/>
      <c r="P13" s="436"/>
      <c r="Q13" s="436"/>
      <c r="R13" s="436"/>
    </row>
    <row r="14" spans="3:18" ht="17" thickBot="1">
      <c r="C14" s="53"/>
      <c r="L14" s="53"/>
    </row>
    <row r="15" spans="3:18" s="80" customFormat="1" ht="56">
      <c r="C15" s="78" t="s">
        <v>95</v>
      </c>
      <c r="D15" s="79" t="s">
        <v>96</v>
      </c>
      <c r="E15" s="79" t="s">
        <v>114</v>
      </c>
      <c r="F15" s="79" t="s">
        <v>115</v>
      </c>
      <c r="G15" s="79" t="s">
        <v>116</v>
      </c>
      <c r="H15" s="79" t="s">
        <v>117</v>
      </c>
      <c r="I15" s="265" t="s">
        <v>118</v>
      </c>
      <c r="L15" s="78" t="s">
        <v>95</v>
      </c>
      <c r="M15" s="79" t="s">
        <v>96</v>
      </c>
      <c r="N15" s="79" t="s">
        <v>114</v>
      </c>
      <c r="O15" s="79" t="s">
        <v>115</v>
      </c>
      <c r="P15" s="79" t="s">
        <v>116</v>
      </c>
      <c r="Q15" s="79" t="s">
        <v>117</v>
      </c>
      <c r="R15" s="265" t="s">
        <v>118</v>
      </c>
    </row>
    <row r="16" spans="3:18" s="137" customFormat="1" ht="14" thickBot="1">
      <c r="C16" s="266" t="s">
        <v>102</v>
      </c>
      <c r="D16" s="267" t="s">
        <v>103</v>
      </c>
      <c r="E16" s="267" t="s">
        <v>104</v>
      </c>
      <c r="F16" s="267" t="s">
        <v>105</v>
      </c>
      <c r="G16" s="267" t="s">
        <v>106</v>
      </c>
      <c r="H16" s="267" t="s">
        <v>107</v>
      </c>
      <c r="I16" s="268" t="s">
        <v>119</v>
      </c>
      <c r="L16" s="266" t="s">
        <v>102</v>
      </c>
      <c r="M16" s="267" t="s">
        <v>103</v>
      </c>
      <c r="N16" s="267" t="s">
        <v>104</v>
      </c>
      <c r="O16" s="267" t="s">
        <v>105</v>
      </c>
      <c r="P16" s="267" t="s">
        <v>106</v>
      </c>
      <c r="Q16" s="267" t="s">
        <v>107</v>
      </c>
      <c r="R16" s="268" t="s">
        <v>119</v>
      </c>
    </row>
    <row r="17" spans="3:18" s="164" customFormat="1">
      <c r="C17" s="275"/>
      <c r="D17" s="278"/>
      <c r="E17" s="278"/>
      <c r="F17" s="278"/>
      <c r="G17" s="279"/>
      <c r="H17" s="279"/>
      <c r="I17" s="209">
        <f>+H17*G17</f>
        <v>0</v>
      </c>
      <c r="L17" s="275"/>
      <c r="M17" s="278"/>
      <c r="N17" s="278"/>
      <c r="O17" s="278"/>
      <c r="P17" s="279"/>
      <c r="Q17" s="279"/>
      <c r="R17" s="209">
        <f>+Q17*P17</f>
        <v>0</v>
      </c>
    </row>
    <row r="18" spans="3:18" s="164" customFormat="1">
      <c r="C18" s="276"/>
      <c r="D18" s="280"/>
      <c r="E18" s="280"/>
      <c r="F18" s="280"/>
      <c r="G18" s="211"/>
      <c r="H18" s="211"/>
      <c r="I18" s="212">
        <f t="shared" ref="I18:I63" si="0">+H18*G18</f>
        <v>0</v>
      </c>
      <c r="L18" s="276"/>
      <c r="M18" s="280"/>
      <c r="N18" s="280"/>
      <c r="O18" s="280"/>
      <c r="P18" s="211"/>
      <c r="Q18" s="211"/>
      <c r="R18" s="212">
        <f t="shared" ref="R18:R63" si="1">+Q18*P18</f>
        <v>0</v>
      </c>
    </row>
    <row r="19" spans="3:18" s="164" customFormat="1">
      <c r="C19" s="276"/>
      <c r="D19" s="280"/>
      <c r="E19" s="280"/>
      <c r="F19" s="280"/>
      <c r="G19" s="211"/>
      <c r="H19" s="211"/>
      <c r="I19" s="212">
        <f t="shared" si="0"/>
        <v>0</v>
      </c>
      <c r="L19" s="276"/>
      <c r="M19" s="280"/>
      <c r="N19" s="280"/>
      <c r="O19" s="280"/>
      <c r="P19" s="211"/>
      <c r="Q19" s="211"/>
      <c r="R19" s="212">
        <f t="shared" si="1"/>
        <v>0</v>
      </c>
    </row>
    <row r="20" spans="3:18" s="164" customFormat="1">
      <c r="C20" s="276"/>
      <c r="D20" s="280"/>
      <c r="E20" s="280"/>
      <c r="F20" s="280"/>
      <c r="G20" s="211"/>
      <c r="H20" s="211"/>
      <c r="I20" s="212">
        <f t="shared" si="0"/>
        <v>0</v>
      </c>
      <c r="L20" s="276"/>
      <c r="M20" s="280"/>
      <c r="N20" s="280"/>
      <c r="O20" s="280"/>
      <c r="P20" s="211"/>
      <c r="Q20" s="211"/>
      <c r="R20" s="212">
        <f t="shared" si="1"/>
        <v>0</v>
      </c>
    </row>
    <row r="21" spans="3:18" s="164" customFormat="1">
      <c r="C21" s="276"/>
      <c r="D21" s="280"/>
      <c r="E21" s="280"/>
      <c r="F21" s="280"/>
      <c r="G21" s="211"/>
      <c r="H21" s="211"/>
      <c r="I21" s="212">
        <f t="shared" si="0"/>
        <v>0</v>
      </c>
      <c r="L21" s="276"/>
      <c r="M21" s="280"/>
      <c r="N21" s="280"/>
      <c r="O21" s="280"/>
      <c r="P21" s="211"/>
      <c r="Q21" s="211"/>
      <c r="R21" s="212">
        <f t="shared" si="1"/>
        <v>0</v>
      </c>
    </row>
    <row r="22" spans="3:18" s="164" customFormat="1">
      <c r="C22" s="276"/>
      <c r="D22" s="280"/>
      <c r="E22" s="280"/>
      <c r="F22" s="280"/>
      <c r="G22" s="211"/>
      <c r="H22" s="211"/>
      <c r="I22" s="212">
        <f t="shared" si="0"/>
        <v>0</v>
      </c>
      <c r="L22" s="276"/>
      <c r="M22" s="280"/>
      <c r="N22" s="280"/>
      <c r="O22" s="280"/>
      <c r="P22" s="211"/>
      <c r="Q22" s="211"/>
      <c r="R22" s="212">
        <f t="shared" si="1"/>
        <v>0</v>
      </c>
    </row>
    <row r="23" spans="3:18" s="164" customFormat="1">
      <c r="C23" s="276"/>
      <c r="D23" s="280"/>
      <c r="E23" s="280"/>
      <c r="F23" s="280"/>
      <c r="G23" s="211"/>
      <c r="H23" s="211"/>
      <c r="I23" s="212">
        <f t="shared" si="0"/>
        <v>0</v>
      </c>
      <c r="L23" s="276"/>
      <c r="M23" s="280"/>
      <c r="N23" s="280"/>
      <c r="O23" s="280"/>
      <c r="P23" s="211"/>
      <c r="Q23" s="211"/>
      <c r="R23" s="212">
        <f t="shared" si="1"/>
        <v>0</v>
      </c>
    </row>
    <row r="24" spans="3:18" s="164" customFormat="1">
      <c r="C24" s="276"/>
      <c r="D24" s="280"/>
      <c r="E24" s="280"/>
      <c r="F24" s="280"/>
      <c r="G24" s="211"/>
      <c r="H24" s="211"/>
      <c r="I24" s="212">
        <f t="shared" si="0"/>
        <v>0</v>
      </c>
      <c r="L24" s="276"/>
      <c r="M24" s="280"/>
      <c r="N24" s="280"/>
      <c r="O24" s="280"/>
      <c r="P24" s="211"/>
      <c r="Q24" s="211"/>
      <c r="R24" s="212">
        <f t="shared" si="1"/>
        <v>0</v>
      </c>
    </row>
    <row r="25" spans="3:18" s="164" customFormat="1">
      <c r="C25" s="276"/>
      <c r="D25" s="280"/>
      <c r="E25" s="280"/>
      <c r="F25" s="280"/>
      <c r="G25" s="211"/>
      <c r="H25" s="211"/>
      <c r="I25" s="212">
        <f t="shared" si="0"/>
        <v>0</v>
      </c>
      <c r="L25" s="276"/>
      <c r="M25" s="280"/>
      <c r="N25" s="280"/>
      <c r="O25" s="280"/>
      <c r="P25" s="211"/>
      <c r="Q25" s="211"/>
      <c r="R25" s="212">
        <f t="shared" si="1"/>
        <v>0</v>
      </c>
    </row>
    <row r="26" spans="3:18" s="164" customFormat="1">
      <c r="C26" s="276"/>
      <c r="D26" s="280"/>
      <c r="E26" s="280"/>
      <c r="F26" s="280"/>
      <c r="G26" s="211"/>
      <c r="H26" s="211"/>
      <c r="I26" s="212">
        <f t="shared" si="0"/>
        <v>0</v>
      </c>
      <c r="L26" s="276"/>
      <c r="M26" s="280"/>
      <c r="N26" s="280"/>
      <c r="O26" s="280"/>
      <c r="P26" s="211"/>
      <c r="Q26" s="211"/>
      <c r="R26" s="212">
        <f t="shared" si="1"/>
        <v>0</v>
      </c>
    </row>
    <row r="27" spans="3:18" s="164" customFormat="1">
      <c r="C27" s="276"/>
      <c r="D27" s="280"/>
      <c r="E27" s="280"/>
      <c r="F27" s="280"/>
      <c r="G27" s="211"/>
      <c r="H27" s="211"/>
      <c r="I27" s="212">
        <f t="shared" si="0"/>
        <v>0</v>
      </c>
      <c r="L27" s="276"/>
      <c r="M27" s="280"/>
      <c r="N27" s="280"/>
      <c r="O27" s="280"/>
      <c r="P27" s="211"/>
      <c r="Q27" s="211"/>
      <c r="R27" s="212">
        <f t="shared" si="1"/>
        <v>0</v>
      </c>
    </row>
    <row r="28" spans="3:18" s="164" customFormat="1">
      <c r="C28" s="276"/>
      <c r="D28" s="280"/>
      <c r="E28" s="280"/>
      <c r="F28" s="280"/>
      <c r="G28" s="211"/>
      <c r="H28" s="211"/>
      <c r="I28" s="212">
        <f t="shared" si="0"/>
        <v>0</v>
      </c>
      <c r="L28" s="276"/>
      <c r="M28" s="280"/>
      <c r="N28" s="280"/>
      <c r="O28" s="280"/>
      <c r="P28" s="211"/>
      <c r="Q28" s="211"/>
      <c r="R28" s="212">
        <f t="shared" si="1"/>
        <v>0</v>
      </c>
    </row>
    <row r="29" spans="3:18" s="164" customFormat="1">
      <c r="C29" s="276"/>
      <c r="D29" s="280"/>
      <c r="E29" s="280"/>
      <c r="F29" s="280"/>
      <c r="G29" s="211"/>
      <c r="H29" s="211"/>
      <c r="I29" s="212">
        <f t="shared" si="0"/>
        <v>0</v>
      </c>
      <c r="L29" s="276"/>
      <c r="M29" s="280"/>
      <c r="N29" s="280"/>
      <c r="O29" s="280"/>
      <c r="P29" s="211"/>
      <c r="Q29" s="211"/>
      <c r="R29" s="212">
        <f t="shared" si="1"/>
        <v>0</v>
      </c>
    </row>
    <row r="30" spans="3:18" s="164" customFormat="1">
      <c r="C30" s="276"/>
      <c r="D30" s="280"/>
      <c r="E30" s="280"/>
      <c r="F30" s="280"/>
      <c r="G30" s="211"/>
      <c r="H30" s="211"/>
      <c r="I30" s="212">
        <f t="shared" si="0"/>
        <v>0</v>
      </c>
      <c r="L30" s="276"/>
      <c r="M30" s="280"/>
      <c r="N30" s="280"/>
      <c r="O30" s="280"/>
      <c r="P30" s="211"/>
      <c r="Q30" s="211"/>
      <c r="R30" s="212">
        <f t="shared" si="1"/>
        <v>0</v>
      </c>
    </row>
    <row r="31" spans="3:18" s="164" customFormat="1">
      <c r="C31" s="276"/>
      <c r="D31" s="280"/>
      <c r="E31" s="280"/>
      <c r="F31" s="280"/>
      <c r="G31" s="211"/>
      <c r="H31" s="211"/>
      <c r="I31" s="212">
        <f t="shared" si="0"/>
        <v>0</v>
      </c>
      <c r="L31" s="276"/>
      <c r="M31" s="280"/>
      <c r="N31" s="280"/>
      <c r="O31" s="280"/>
      <c r="P31" s="211"/>
      <c r="Q31" s="211"/>
      <c r="R31" s="212">
        <f t="shared" si="1"/>
        <v>0</v>
      </c>
    </row>
    <row r="32" spans="3:18" s="164" customFormat="1">
      <c r="C32" s="276"/>
      <c r="D32" s="280"/>
      <c r="E32" s="280"/>
      <c r="F32" s="280"/>
      <c r="G32" s="211"/>
      <c r="H32" s="211"/>
      <c r="I32" s="212">
        <f t="shared" si="0"/>
        <v>0</v>
      </c>
      <c r="L32" s="276"/>
      <c r="M32" s="280"/>
      <c r="N32" s="280"/>
      <c r="O32" s="280"/>
      <c r="P32" s="211"/>
      <c r="Q32" s="211"/>
      <c r="R32" s="212">
        <f t="shared" si="1"/>
        <v>0</v>
      </c>
    </row>
    <row r="33" spans="3:18" s="164" customFormat="1">
      <c r="C33" s="276"/>
      <c r="D33" s="280"/>
      <c r="E33" s="280"/>
      <c r="F33" s="280"/>
      <c r="G33" s="211"/>
      <c r="H33" s="211"/>
      <c r="I33" s="212">
        <f t="shared" si="0"/>
        <v>0</v>
      </c>
      <c r="L33" s="276"/>
      <c r="M33" s="280"/>
      <c r="N33" s="280"/>
      <c r="O33" s="280"/>
      <c r="P33" s="211"/>
      <c r="Q33" s="211"/>
      <c r="R33" s="212">
        <f t="shared" si="1"/>
        <v>0</v>
      </c>
    </row>
    <row r="34" spans="3:18" s="164" customFormat="1">
      <c r="C34" s="276"/>
      <c r="D34" s="280"/>
      <c r="E34" s="280"/>
      <c r="F34" s="280"/>
      <c r="G34" s="211"/>
      <c r="H34" s="211"/>
      <c r="I34" s="212">
        <f t="shared" si="0"/>
        <v>0</v>
      </c>
      <c r="L34" s="276"/>
      <c r="M34" s="280"/>
      <c r="N34" s="280"/>
      <c r="O34" s="280"/>
      <c r="P34" s="211"/>
      <c r="Q34" s="211"/>
      <c r="R34" s="212">
        <f t="shared" si="1"/>
        <v>0</v>
      </c>
    </row>
    <row r="35" spans="3:18" s="164" customFormat="1">
      <c r="C35" s="276"/>
      <c r="D35" s="280"/>
      <c r="E35" s="280"/>
      <c r="F35" s="280"/>
      <c r="G35" s="211"/>
      <c r="H35" s="211"/>
      <c r="I35" s="212">
        <f t="shared" si="0"/>
        <v>0</v>
      </c>
      <c r="L35" s="276"/>
      <c r="M35" s="280"/>
      <c r="N35" s="280"/>
      <c r="O35" s="280"/>
      <c r="P35" s="211"/>
      <c r="Q35" s="211"/>
      <c r="R35" s="212">
        <f t="shared" si="1"/>
        <v>0</v>
      </c>
    </row>
    <row r="36" spans="3:18" s="164" customFormat="1">
      <c r="C36" s="276"/>
      <c r="D36" s="280"/>
      <c r="E36" s="280"/>
      <c r="F36" s="280"/>
      <c r="G36" s="211"/>
      <c r="H36" s="211"/>
      <c r="I36" s="212">
        <f t="shared" si="0"/>
        <v>0</v>
      </c>
      <c r="L36" s="276"/>
      <c r="M36" s="280"/>
      <c r="N36" s="280"/>
      <c r="O36" s="280"/>
      <c r="P36" s="211"/>
      <c r="Q36" s="211"/>
      <c r="R36" s="212">
        <f t="shared" si="1"/>
        <v>0</v>
      </c>
    </row>
    <row r="37" spans="3:18" s="164" customFormat="1">
      <c r="C37" s="276"/>
      <c r="D37" s="280"/>
      <c r="E37" s="280"/>
      <c r="F37" s="280"/>
      <c r="G37" s="211"/>
      <c r="H37" s="211"/>
      <c r="I37" s="212">
        <f t="shared" si="0"/>
        <v>0</v>
      </c>
      <c r="L37" s="276"/>
      <c r="M37" s="280"/>
      <c r="N37" s="280"/>
      <c r="O37" s="280"/>
      <c r="P37" s="211"/>
      <c r="Q37" s="211"/>
      <c r="R37" s="212">
        <f t="shared" si="1"/>
        <v>0</v>
      </c>
    </row>
    <row r="38" spans="3:18" s="164" customFormat="1">
      <c r="C38" s="276"/>
      <c r="D38" s="280"/>
      <c r="E38" s="280"/>
      <c r="F38" s="280"/>
      <c r="G38" s="211"/>
      <c r="H38" s="211"/>
      <c r="I38" s="212">
        <f t="shared" si="0"/>
        <v>0</v>
      </c>
      <c r="L38" s="276"/>
      <c r="M38" s="280"/>
      <c r="N38" s="280"/>
      <c r="O38" s="280"/>
      <c r="P38" s="211"/>
      <c r="Q38" s="211"/>
      <c r="R38" s="212">
        <f t="shared" si="1"/>
        <v>0</v>
      </c>
    </row>
    <row r="39" spans="3:18" s="164" customFormat="1">
      <c r="C39" s="276"/>
      <c r="D39" s="280"/>
      <c r="E39" s="280"/>
      <c r="F39" s="280"/>
      <c r="G39" s="211"/>
      <c r="H39" s="211"/>
      <c r="I39" s="212">
        <f t="shared" si="0"/>
        <v>0</v>
      </c>
      <c r="L39" s="276"/>
      <c r="M39" s="280"/>
      <c r="N39" s="280"/>
      <c r="O39" s="280"/>
      <c r="P39" s="211"/>
      <c r="Q39" s="211"/>
      <c r="R39" s="212">
        <f t="shared" si="1"/>
        <v>0</v>
      </c>
    </row>
    <row r="40" spans="3:18" s="164" customFormat="1">
      <c r="C40" s="276"/>
      <c r="D40" s="280"/>
      <c r="E40" s="280"/>
      <c r="F40" s="280"/>
      <c r="G40" s="211"/>
      <c r="H40" s="211"/>
      <c r="I40" s="212">
        <f t="shared" si="0"/>
        <v>0</v>
      </c>
      <c r="L40" s="276"/>
      <c r="M40" s="280"/>
      <c r="N40" s="280"/>
      <c r="O40" s="280"/>
      <c r="P40" s="211"/>
      <c r="Q40" s="211"/>
      <c r="R40" s="212">
        <f t="shared" si="1"/>
        <v>0</v>
      </c>
    </row>
    <row r="41" spans="3:18" s="164" customFormat="1">
      <c r="C41" s="276"/>
      <c r="D41" s="280"/>
      <c r="E41" s="280"/>
      <c r="F41" s="280"/>
      <c r="G41" s="211"/>
      <c r="H41" s="211"/>
      <c r="I41" s="212">
        <f t="shared" si="0"/>
        <v>0</v>
      </c>
      <c r="L41" s="276"/>
      <c r="M41" s="280"/>
      <c r="N41" s="280"/>
      <c r="O41" s="280"/>
      <c r="P41" s="211"/>
      <c r="Q41" s="211"/>
      <c r="R41" s="212">
        <f t="shared" si="1"/>
        <v>0</v>
      </c>
    </row>
    <row r="42" spans="3:18" s="164" customFormat="1">
      <c r="C42" s="276"/>
      <c r="D42" s="280"/>
      <c r="E42" s="280"/>
      <c r="F42" s="280"/>
      <c r="G42" s="211"/>
      <c r="H42" s="211"/>
      <c r="I42" s="212">
        <f t="shared" si="0"/>
        <v>0</v>
      </c>
      <c r="L42" s="276"/>
      <c r="M42" s="280"/>
      <c r="N42" s="280"/>
      <c r="O42" s="280"/>
      <c r="P42" s="211"/>
      <c r="Q42" s="211"/>
      <c r="R42" s="212">
        <f t="shared" si="1"/>
        <v>0</v>
      </c>
    </row>
    <row r="43" spans="3:18" s="164" customFormat="1">
      <c r="C43" s="276"/>
      <c r="D43" s="280"/>
      <c r="E43" s="280"/>
      <c r="F43" s="280"/>
      <c r="G43" s="211"/>
      <c r="H43" s="211"/>
      <c r="I43" s="212">
        <f t="shared" si="0"/>
        <v>0</v>
      </c>
      <c r="L43" s="276"/>
      <c r="M43" s="280"/>
      <c r="N43" s="280"/>
      <c r="O43" s="280"/>
      <c r="P43" s="211"/>
      <c r="Q43" s="211"/>
      <c r="R43" s="212">
        <f t="shared" si="1"/>
        <v>0</v>
      </c>
    </row>
    <row r="44" spans="3:18" s="164" customFormat="1">
      <c r="C44" s="276"/>
      <c r="D44" s="280"/>
      <c r="E44" s="280"/>
      <c r="F44" s="280"/>
      <c r="G44" s="211"/>
      <c r="H44" s="211"/>
      <c r="I44" s="212">
        <f t="shared" si="0"/>
        <v>0</v>
      </c>
      <c r="L44" s="276"/>
      <c r="M44" s="280"/>
      <c r="N44" s="280"/>
      <c r="O44" s="280"/>
      <c r="P44" s="211"/>
      <c r="Q44" s="211"/>
      <c r="R44" s="212">
        <f t="shared" si="1"/>
        <v>0</v>
      </c>
    </row>
    <row r="45" spans="3:18" s="164" customFormat="1">
      <c r="C45" s="276"/>
      <c r="D45" s="280"/>
      <c r="E45" s="280"/>
      <c r="F45" s="280"/>
      <c r="G45" s="211"/>
      <c r="H45" s="211"/>
      <c r="I45" s="212">
        <f t="shared" si="0"/>
        <v>0</v>
      </c>
      <c r="L45" s="276"/>
      <c r="M45" s="280"/>
      <c r="N45" s="280"/>
      <c r="O45" s="280"/>
      <c r="P45" s="211"/>
      <c r="Q45" s="211"/>
      <c r="R45" s="212">
        <f t="shared" si="1"/>
        <v>0</v>
      </c>
    </row>
    <row r="46" spans="3:18" s="164" customFormat="1">
      <c r="C46" s="276"/>
      <c r="D46" s="280"/>
      <c r="E46" s="280"/>
      <c r="F46" s="280"/>
      <c r="G46" s="211"/>
      <c r="H46" s="211"/>
      <c r="I46" s="212">
        <f t="shared" si="0"/>
        <v>0</v>
      </c>
      <c r="L46" s="276"/>
      <c r="M46" s="280"/>
      <c r="N46" s="280"/>
      <c r="O46" s="280"/>
      <c r="P46" s="211"/>
      <c r="Q46" s="211"/>
      <c r="R46" s="212">
        <f t="shared" si="1"/>
        <v>0</v>
      </c>
    </row>
    <row r="47" spans="3:18" s="164" customFormat="1">
      <c r="C47" s="276"/>
      <c r="D47" s="280"/>
      <c r="E47" s="280"/>
      <c r="F47" s="280"/>
      <c r="G47" s="279"/>
      <c r="H47" s="279"/>
      <c r="I47" s="212">
        <f t="shared" si="0"/>
        <v>0</v>
      </c>
      <c r="L47" s="276"/>
      <c r="M47" s="280"/>
      <c r="N47" s="280"/>
      <c r="O47" s="280"/>
      <c r="P47" s="279"/>
      <c r="Q47" s="279"/>
      <c r="R47" s="212">
        <f t="shared" si="1"/>
        <v>0</v>
      </c>
    </row>
    <row r="48" spans="3:18" s="164" customFormat="1">
      <c r="C48" s="276"/>
      <c r="D48" s="280"/>
      <c r="E48" s="280"/>
      <c r="F48" s="280"/>
      <c r="G48" s="279"/>
      <c r="H48" s="279"/>
      <c r="I48" s="212">
        <f t="shared" si="0"/>
        <v>0</v>
      </c>
      <c r="L48" s="276"/>
      <c r="M48" s="280"/>
      <c r="N48" s="280"/>
      <c r="O48" s="280"/>
      <c r="P48" s="279"/>
      <c r="Q48" s="279"/>
      <c r="R48" s="212">
        <f t="shared" si="1"/>
        <v>0</v>
      </c>
    </row>
    <row r="49" spans="3:18" s="164" customFormat="1">
      <c r="C49" s="276"/>
      <c r="D49" s="280"/>
      <c r="E49" s="280"/>
      <c r="F49" s="280"/>
      <c r="G49" s="279"/>
      <c r="H49" s="279"/>
      <c r="I49" s="212">
        <f t="shared" si="0"/>
        <v>0</v>
      </c>
      <c r="L49" s="276"/>
      <c r="M49" s="280"/>
      <c r="N49" s="280"/>
      <c r="O49" s="280"/>
      <c r="P49" s="279"/>
      <c r="Q49" s="279"/>
      <c r="R49" s="212">
        <f t="shared" si="1"/>
        <v>0</v>
      </c>
    </row>
    <row r="50" spans="3:18" s="164" customFormat="1">
      <c r="C50" s="276"/>
      <c r="D50" s="280"/>
      <c r="E50" s="280"/>
      <c r="F50" s="280"/>
      <c r="G50" s="279"/>
      <c r="H50" s="279"/>
      <c r="I50" s="212">
        <f t="shared" si="0"/>
        <v>0</v>
      </c>
      <c r="L50" s="276"/>
      <c r="M50" s="280"/>
      <c r="N50" s="280"/>
      <c r="O50" s="280"/>
      <c r="P50" s="279"/>
      <c r="Q50" s="279"/>
      <c r="R50" s="212">
        <f t="shared" si="1"/>
        <v>0</v>
      </c>
    </row>
    <row r="51" spans="3:18" s="164" customFormat="1">
      <c r="C51" s="276"/>
      <c r="D51" s="280"/>
      <c r="E51" s="280"/>
      <c r="F51" s="280"/>
      <c r="G51" s="279"/>
      <c r="H51" s="279"/>
      <c r="I51" s="212">
        <f t="shared" si="0"/>
        <v>0</v>
      </c>
      <c r="L51" s="276"/>
      <c r="M51" s="280"/>
      <c r="N51" s="280"/>
      <c r="O51" s="280"/>
      <c r="P51" s="279"/>
      <c r="Q51" s="279"/>
      <c r="R51" s="212">
        <f t="shared" si="1"/>
        <v>0</v>
      </c>
    </row>
    <row r="52" spans="3:18" s="164" customFormat="1">
      <c r="C52" s="276"/>
      <c r="D52" s="280"/>
      <c r="E52" s="280"/>
      <c r="F52" s="280"/>
      <c r="G52" s="279"/>
      <c r="H52" s="279"/>
      <c r="I52" s="212">
        <f t="shared" si="0"/>
        <v>0</v>
      </c>
      <c r="L52" s="276"/>
      <c r="M52" s="280"/>
      <c r="N52" s="280"/>
      <c r="O52" s="280"/>
      <c r="P52" s="279"/>
      <c r="Q52" s="279"/>
      <c r="R52" s="212">
        <f t="shared" si="1"/>
        <v>0</v>
      </c>
    </row>
    <row r="53" spans="3:18" s="164" customFormat="1">
      <c r="C53" s="276"/>
      <c r="D53" s="280"/>
      <c r="E53" s="280"/>
      <c r="F53" s="280"/>
      <c r="G53" s="279"/>
      <c r="H53" s="279"/>
      <c r="I53" s="212">
        <f t="shared" si="0"/>
        <v>0</v>
      </c>
      <c r="L53" s="276"/>
      <c r="M53" s="280"/>
      <c r="N53" s="280"/>
      <c r="O53" s="280"/>
      <c r="P53" s="279"/>
      <c r="Q53" s="279"/>
      <c r="R53" s="212">
        <f t="shared" si="1"/>
        <v>0</v>
      </c>
    </row>
    <row r="54" spans="3:18" s="164" customFormat="1">
      <c r="C54" s="276"/>
      <c r="D54" s="280"/>
      <c r="E54" s="280"/>
      <c r="F54" s="280"/>
      <c r="G54" s="279"/>
      <c r="H54" s="279"/>
      <c r="I54" s="212">
        <f t="shared" si="0"/>
        <v>0</v>
      </c>
      <c r="L54" s="276"/>
      <c r="M54" s="280"/>
      <c r="N54" s="280"/>
      <c r="O54" s="280"/>
      <c r="P54" s="279"/>
      <c r="Q54" s="279"/>
      <c r="R54" s="212">
        <f t="shared" si="1"/>
        <v>0</v>
      </c>
    </row>
    <row r="55" spans="3:18" s="164" customFormat="1">
      <c r="C55" s="276"/>
      <c r="D55" s="280"/>
      <c r="E55" s="280"/>
      <c r="F55" s="280"/>
      <c r="G55" s="279"/>
      <c r="H55" s="279"/>
      <c r="I55" s="212">
        <f t="shared" si="0"/>
        <v>0</v>
      </c>
      <c r="L55" s="276"/>
      <c r="M55" s="280"/>
      <c r="N55" s="280"/>
      <c r="O55" s="280"/>
      <c r="P55" s="279"/>
      <c r="Q55" s="279"/>
      <c r="R55" s="212">
        <f t="shared" si="1"/>
        <v>0</v>
      </c>
    </row>
    <row r="56" spans="3:18" s="164" customFormat="1">
      <c r="C56" s="276"/>
      <c r="D56" s="280"/>
      <c r="E56" s="280"/>
      <c r="F56" s="280"/>
      <c r="G56" s="279"/>
      <c r="H56" s="279"/>
      <c r="I56" s="212">
        <f t="shared" si="0"/>
        <v>0</v>
      </c>
      <c r="L56" s="276"/>
      <c r="M56" s="280"/>
      <c r="N56" s="280"/>
      <c r="O56" s="280"/>
      <c r="P56" s="279"/>
      <c r="Q56" s="279"/>
      <c r="R56" s="212">
        <f t="shared" si="1"/>
        <v>0</v>
      </c>
    </row>
    <row r="57" spans="3:18" s="164" customFormat="1">
      <c r="C57" s="276"/>
      <c r="D57" s="280"/>
      <c r="E57" s="280"/>
      <c r="F57" s="280"/>
      <c r="G57" s="279"/>
      <c r="H57" s="279"/>
      <c r="I57" s="212">
        <f t="shared" si="0"/>
        <v>0</v>
      </c>
      <c r="L57" s="276"/>
      <c r="M57" s="280"/>
      <c r="N57" s="280"/>
      <c r="O57" s="280"/>
      <c r="P57" s="279"/>
      <c r="Q57" s="279"/>
      <c r="R57" s="212">
        <f t="shared" si="1"/>
        <v>0</v>
      </c>
    </row>
    <row r="58" spans="3:18" s="164" customFormat="1">
      <c r="C58" s="276"/>
      <c r="D58" s="280"/>
      <c r="E58" s="280"/>
      <c r="F58" s="280"/>
      <c r="G58" s="279"/>
      <c r="H58" s="279"/>
      <c r="I58" s="212">
        <f t="shared" si="0"/>
        <v>0</v>
      </c>
      <c r="L58" s="276"/>
      <c r="M58" s="280"/>
      <c r="N58" s="280"/>
      <c r="O58" s="280"/>
      <c r="P58" s="279"/>
      <c r="Q58" s="279"/>
      <c r="R58" s="212">
        <f t="shared" si="1"/>
        <v>0</v>
      </c>
    </row>
    <row r="59" spans="3:18" s="164" customFormat="1">
      <c r="C59" s="276"/>
      <c r="D59" s="280"/>
      <c r="E59" s="280"/>
      <c r="F59" s="280"/>
      <c r="G59" s="279"/>
      <c r="H59" s="279"/>
      <c r="I59" s="212">
        <f t="shared" si="0"/>
        <v>0</v>
      </c>
      <c r="L59" s="276"/>
      <c r="M59" s="280"/>
      <c r="N59" s="280"/>
      <c r="O59" s="280"/>
      <c r="P59" s="279"/>
      <c r="Q59" s="279"/>
      <c r="R59" s="212">
        <f t="shared" si="1"/>
        <v>0</v>
      </c>
    </row>
    <row r="60" spans="3:18" s="164" customFormat="1">
      <c r="C60" s="276"/>
      <c r="D60" s="280"/>
      <c r="E60" s="280"/>
      <c r="F60" s="280"/>
      <c r="G60" s="211"/>
      <c r="H60" s="211"/>
      <c r="I60" s="212">
        <f t="shared" si="0"/>
        <v>0</v>
      </c>
      <c r="L60" s="276"/>
      <c r="M60" s="280"/>
      <c r="N60" s="280"/>
      <c r="O60" s="280"/>
      <c r="P60" s="211"/>
      <c r="Q60" s="211"/>
      <c r="R60" s="212">
        <f t="shared" si="1"/>
        <v>0</v>
      </c>
    </row>
    <row r="61" spans="3:18" s="164" customFormat="1">
      <c r="C61" s="276"/>
      <c r="D61" s="280"/>
      <c r="E61" s="280"/>
      <c r="F61" s="280"/>
      <c r="G61" s="211"/>
      <c r="H61" s="211"/>
      <c r="I61" s="212">
        <f t="shared" si="0"/>
        <v>0</v>
      </c>
      <c r="L61" s="276"/>
      <c r="M61" s="280"/>
      <c r="N61" s="280"/>
      <c r="O61" s="280"/>
      <c r="P61" s="211"/>
      <c r="Q61" s="211"/>
      <c r="R61" s="212">
        <f t="shared" si="1"/>
        <v>0</v>
      </c>
    </row>
    <row r="62" spans="3:18" s="164" customFormat="1">
      <c r="C62" s="276"/>
      <c r="D62" s="280"/>
      <c r="E62" s="280"/>
      <c r="F62" s="280"/>
      <c r="G62" s="211"/>
      <c r="H62" s="211"/>
      <c r="I62" s="212">
        <f t="shared" si="0"/>
        <v>0</v>
      </c>
      <c r="L62" s="276"/>
      <c r="M62" s="280"/>
      <c r="N62" s="280"/>
      <c r="O62" s="280"/>
      <c r="P62" s="211"/>
      <c r="Q62" s="211"/>
      <c r="R62" s="212">
        <f t="shared" si="1"/>
        <v>0</v>
      </c>
    </row>
    <row r="63" spans="3:18" s="164" customFormat="1" ht="14" thickBot="1">
      <c r="C63" s="277"/>
      <c r="D63" s="281"/>
      <c r="E63" s="281"/>
      <c r="F63" s="281"/>
      <c r="G63" s="214"/>
      <c r="H63" s="214"/>
      <c r="I63" s="215">
        <f t="shared" si="0"/>
        <v>0</v>
      </c>
      <c r="L63" s="277"/>
      <c r="M63" s="281"/>
      <c r="N63" s="281"/>
      <c r="O63" s="281"/>
      <c r="P63" s="214"/>
      <c r="Q63" s="214"/>
      <c r="R63" s="215">
        <f t="shared" si="1"/>
        <v>0</v>
      </c>
    </row>
    <row r="64" spans="3:18" s="134" customFormat="1" ht="61" thickBot="1">
      <c r="C64" s="114" t="s">
        <v>108</v>
      </c>
      <c r="D64" s="282"/>
      <c r="E64" s="282"/>
      <c r="F64" s="282"/>
      <c r="G64" s="283" t="s">
        <v>116</v>
      </c>
      <c r="H64" s="283" t="s">
        <v>120</v>
      </c>
      <c r="I64" s="284"/>
      <c r="L64" s="114" t="s">
        <v>108</v>
      </c>
      <c r="M64" s="282"/>
      <c r="N64" s="282"/>
      <c r="O64" s="282"/>
      <c r="P64" s="283" t="s">
        <v>116</v>
      </c>
      <c r="Q64" s="283" t="s">
        <v>120</v>
      </c>
      <c r="R64" s="284"/>
    </row>
    <row r="65" spans="3:18" s="67" customFormat="1" ht="17" thickBot="1">
      <c r="C65" s="60"/>
      <c r="D65" s="285"/>
      <c r="E65" s="285"/>
      <c r="F65" s="286"/>
      <c r="G65" s="287">
        <f>SUM(G14:G63)</f>
        <v>0</v>
      </c>
      <c r="H65" s="291">
        <f>IF(G665=0,0,I65/G65)</f>
        <v>0</v>
      </c>
      <c r="I65" s="288">
        <f>SUM(I14:I63)</f>
        <v>0</v>
      </c>
      <c r="L65" s="60"/>
      <c r="M65" s="285"/>
      <c r="N65" s="285"/>
      <c r="O65" s="286"/>
      <c r="P65" s="287">
        <f>SUM(P14:P63)</f>
        <v>0</v>
      </c>
      <c r="Q65" s="291">
        <f>IF(P665=0,0,R65/P65)</f>
        <v>0</v>
      </c>
      <c r="R65" s="288">
        <f>SUM(R14:R63)</f>
        <v>0</v>
      </c>
    </row>
    <row r="66" spans="3:18" s="64" customFormat="1" ht="17" thickBot="1">
      <c r="C66" s="269"/>
      <c r="D66" s="289"/>
      <c r="E66" s="289"/>
      <c r="F66" s="289"/>
      <c r="G66" s="289"/>
      <c r="H66" s="289"/>
      <c r="I66" s="289"/>
      <c r="L66" s="269"/>
      <c r="M66" s="289"/>
      <c r="N66" s="289"/>
      <c r="O66" s="289"/>
      <c r="P66" s="289"/>
      <c r="Q66" s="289"/>
      <c r="R66" s="289"/>
    </row>
    <row r="67" spans="3:18" s="67" customFormat="1" ht="17" thickBot="1">
      <c r="C67" s="60"/>
      <c r="D67" s="463" t="s">
        <v>153</v>
      </c>
      <c r="E67" s="464"/>
      <c r="F67" s="464"/>
      <c r="G67" s="464"/>
      <c r="H67" s="465"/>
      <c r="I67" s="290">
        <f>+SUM(I17:I63)</f>
        <v>0</v>
      </c>
      <c r="L67" s="60"/>
      <c r="M67" s="463" t="s">
        <v>153</v>
      </c>
      <c r="N67" s="464"/>
      <c r="O67" s="464"/>
      <c r="P67" s="464"/>
      <c r="Q67" s="465"/>
      <c r="R67" s="290">
        <f>+SUM(R17:R63)</f>
        <v>0</v>
      </c>
    </row>
    <row r="68" spans="3:18" s="134" customFormat="1" ht="14">
      <c r="C68" s="270"/>
      <c r="D68" s="271"/>
      <c r="E68" s="271"/>
      <c r="F68" s="271"/>
      <c r="G68" s="271"/>
      <c r="H68" s="271"/>
      <c r="I68" s="272"/>
    </row>
    <row r="69" spans="3:18" s="193" customFormat="1">
      <c r="C69" s="273"/>
      <c r="D69" s="274"/>
      <c r="E69" s="196"/>
      <c r="F69" s="196"/>
      <c r="G69" s="196"/>
      <c r="H69" s="196"/>
      <c r="I69" s="196"/>
    </row>
    <row r="70" spans="3:18" s="193" customFormat="1">
      <c r="C70" s="196"/>
      <c r="D70" s="196"/>
      <c r="E70" s="196"/>
      <c r="F70" s="196"/>
      <c r="G70" s="196"/>
      <c r="H70" s="196"/>
      <c r="I70" s="196"/>
    </row>
    <row r="71" spans="3:18" s="193" customFormat="1">
      <c r="C71" s="196"/>
      <c r="D71" s="196"/>
      <c r="E71" s="196"/>
      <c r="F71" s="196"/>
      <c r="G71" s="196"/>
      <c r="H71" s="196"/>
      <c r="I71" s="196"/>
    </row>
    <row r="73" spans="3:18">
      <c r="H73"/>
    </row>
    <row r="74" spans="3:18">
      <c r="H74"/>
    </row>
    <row r="75" spans="3:18">
      <c r="H75"/>
    </row>
    <row r="76" spans="3:18">
      <c r="H76"/>
    </row>
    <row r="77" spans="3:18">
      <c r="H77"/>
    </row>
  </sheetData>
  <sheetProtection algorithmName="SHA-512" hashValue="6Ziy0zG6Ov15kRDPu9dAFZqXJBWdC5QJACQPPMHvVTNQs2zzmL9qdefiFDKVBIThSaft2qAow7AJSLqmbIyyGw==" saltValue="9MnCoEN1eyS+vbpSEta4kA==" spinCount="100000" sheet="1" objects="1" scenarios="1"/>
  <mergeCells count="10">
    <mergeCell ref="C2:I2"/>
    <mergeCell ref="C3:I3"/>
    <mergeCell ref="L2:R2"/>
    <mergeCell ref="L3:R3"/>
    <mergeCell ref="L12:R12"/>
    <mergeCell ref="L13:R13"/>
    <mergeCell ref="M67:Q67"/>
    <mergeCell ref="D67:H67"/>
    <mergeCell ref="C12:I12"/>
    <mergeCell ref="C13:I13"/>
  </mergeCells>
  <pageMargins left="0.7" right="0.7" top="0.75" bottom="0.75" header="0.3" footer="0.3"/>
  <ignoredErrors>
    <ignoredError sqref="I17:I63" unlockedFormula="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2F502-4D56-5843-9B74-6EBD146F227B}">
  <dimension ref="A2:P48"/>
  <sheetViews>
    <sheetView workbookViewId="0">
      <selection activeCell="D11" sqref="D11"/>
    </sheetView>
  </sheetViews>
  <sheetFormatPr baseColWidth="10" defaultColWidth="10.59765625" defaultRowHeight="13"/>
  <cols>
    <col min="1" max="1" width="13.796875" style="136" customWidth="1"/>
    <col min="2" max="2" width="4.3984375" style="136" customWidth="1"/>
    <col min="3" max="13" width="24.796875" style="136" customWidth="1"/>
    <col min="14" max="14" width="4.3984375" style="136" customWidth="1"/>
    <col min="15" max="257" width="10.59765625" style="136"/>
    <col min="258" max="258" width="13.796875" style="136" customWidth="1"/>
    <col min="259" max="259" width="4.3984375" style="136" customWidth="1"/>
    <col min="260" max="269" width="24.796875" style="136" customWidth="1"/>
    <col min="270" max="270" width="4.3984375" style="136" customWidth="1"/>
    <col min="271" max="513" width="10.59765625" style="136"/>
    <col min="514" max="514" width="13.796875" style="136" customWidth="1"/>
    <col min="515" max="515" width="4.3984375" style="136" customWidth="1"/>
    <col min="516" max="525" width="24.796875" style="136" customWidth="1"/>
    <col min="526" max="526" width="4.3984375" style="136" customWidth="1"/>
    <col min="527" max="769" width="10.59765625" style="136"/>
    <col min="770" max="770" width="13.796875" style="136" customWidth="1"/>
    <col min="771" max="771" width="4.3984375" style="136" customWidth="1"/>
    <col min="772" max="781" width="24.796875" style="136" customWidth="1"/>
    <col min="782" max="782" width="4.3984375" style="136" customWidth="1"/>
    <col min="783" max="1025" width="10.59765625" style="136"/>
    <col min="1026" max="1026" width="13.796875" style="136" customWidth="1"/>
    <col min="1027" max="1027" width="4.3984375" style="136" customWidth="1"/>
    <col min="1028" max="1037" width="24.796875" style="136" customWidth="1"/>
    <col min="1038" max="1038" width="4.3984375" style="136" customWidth="1"/>
    <col min="1039" max="1281" width="10.59765625" style="136"/>
    <col min="1282" max="1282" width="13.796875" style="136" customWidth="1"/>
    <col min="1283" max="1283" width="4.3984375" style="136" customWidth="1"/>
    <col min="1284" max="1293" width="24.796875" style="136" customWidth="1"/>
    <col min="1294" max="1294" width="4.3984375" style="136" customWidth="1"/>
    <col min="1295" max="1537" width="10.59765625" style="136"/>
    <col min="1538" max="1538" width="13.796875" style="136" customWidth="1"/>
    <col min="1539" max="1539" width="4.3984375" style="136" customWidth="1"/>
    <col min="1540" max="1549" width="24.796875" style="136" customWidth="1"/>
    <col min="1550" max="1550" width="4.3984375" style="136" customWidth="1"/>
    <col min="1551" max="1793" width="10.59765625" style="136"/>
    <col min="1794" max="1794" width="13.796875" style="136" customWidth="1"/>
    <col min="1795" max="1795" width="4.3984375" style="136" customWidth="1"/>
    <col min="1796" max="1805" width="24.796875" style="136" customWidth="1"/>
    <col min="1806" max="1806" width="4.3984375" style="136" customWidth="1"/>
    <col min="1807" max="2049" width="10.59765625" style="136"/>
    <col min="2050" max="2050" width="13.796875" style="136" customWidth="1"/>
    <col min="2051" max="2051" width="4.3984375" style="136" customWidth="1"/>
    <col min="2052" max="2061" width="24.796875" style="136" customWidth="1"/>
    <col min="2062" max="2062" width="4.3984375" style="136" customWidth="1"/>
    <col min="2063" max="2305" width="10.59765625" style="136"/>
    <col min="2306" max="2306" width="13.796875" style="136" customWidth="1"/>
    <col min="2307" max="2307" width="4.3984375" style="136" customWidth="1"/>
    <col min="2308" max="2317" width="24.796875" style="136" customWidth="1"/>
    <col min="2318" max="2318" width="4.3984375" style="136" customWidth="1"/>
    <col min="2319" max="2561" width="10.59765625" style="136"/>
    <col min="2562" max="2562" width="13.796875" style="136" customWidth="1"/>
    <col min="2563" max="2563" width="4.3984375" style="136" customWidth="1"/>
    <col min="2564" max="2573" width="24.796875" style="136" customWidth="1"/>
    <col min="2574" max="2574" width="4.3984375" style="136" customWidth="1"/>
    <col min="2575" max="2817" width="10.59765625" style="136"/>
    <col min="2818" max="2818" width="13.796875" style="136" customWidth="1"/>
    <col min="2819" max="2819" width="4.3984375" style="136" customWidth="1"/>
    <col min="2820" max="2829" width="24.796875" style="136" customWidth="1"/>
    <col min="2830" max="2830" width="4.3984375" style="136" customWidth="1"/>
    <col min="2831" max="3073" width="10.59765625" style="136"/>
    <col min="3074" max="3074" width="13.796875" style="136" customWidth="1"/>
    <col min="3075" max="3075" width="4.3984375" style="136" customWidth="1"/>
    <col min="3076" max="3085" width="24.796875" style="136" customWidth="1"/>
    <col min="3086" max="3086" width="4.3984375" style="136" customWidth="1"/>
    <col min="3087" max="3329" width="10.59765625" style="136"/>
    <col min="3330" max="3330" width="13.796875" style="136" customWidth="1"/>
    <col min="3331" max="3331" width="4.3984375" style="136" customWidth="1"/>
    <col min="3332" max="3341" width="24.796875" style="136" customWidth="1"/>
    <col min="3342" max="3342" width="4.3984375" style="136" customWidth="1"/>
    <col min="3343" max="3585" width="10.59765625" style="136"/>
    <col min="3586" max="3586" width="13.796875" style="136" customWidth="1"/>
    <col min="3587" max="3587" width="4.3984375" style="136" customWidth="1"/>
    <col min="3588" max="3597" width="24.796875" style="136" customWidth="1"/>
    <col min="3598" max="3598" width="4.3984375" style="136" customWidth="1"/>
    <col min="3599" max="3841" width="10.59765625" style="136"/>
    <col min="3842" max="3842" width="13.796875" style="136" customWidth="1"/>
    <col min="3843" max="3843" width="4.3984375" style="136" customWidth="1"/>
    <col min="3844" max="3853" width="24.796875" style="136" customWidth="1"/>
    <col min="3854" max="3854" width="4.3984375" style="136" customWidth="1"/>
    <col min="3855" max="4097" width="10.59765625" style="136"/>
    <col min="4098" max="4098" width="13.796875" style="136" customWidth="1"/>
    <col min="4099" max="4099" width="4.3984375" style="136" customWidth="1"/>
    <col min="4100" max="4109" width="24.796875" style="136" customWidth="1"/>
    <col min="4110" max="4110" width="4.3984375" style="136" customWidth="1"/>
    <col min="4111" max="4353" width="10.59765625" style="136"/>
    <col min="4354" max="4354" width="13.796875" style="136" customWidth="1"/>
    <col min="4355" max="4355" width="4.3984375" style="136" customWidth="1"/>
    <col min="4356" max="4365" width="24.796875" style="136" customWidth="1"/>
    <col min="4366" max="4366" width="4.3984375" style="136" customWidth="1"/>
    <col min="4367" max="4609" width="10.59765625" style="136"/>
    <col min="4610" max="4610" width="13.796875" style="136" customWidth="1"/>
    <col min="4611" max="4611" width="4.3984375" style="136" customWidth="1"/>
    <col min="4612" max="4621" width="24.796875" style="136" customWidth="1"/>
    <col min="4622" max="4622" width="4.3984375" style="136" customWidth="1"/>
    <col min="4623" max="4865" width="10.59765625" style="136"/>
    <col min="4866" max="4866" width="13.796875" style="136" customWidth="1"/>
    <col min="4867" max="4867" width="4.3984375" style="136" customWidth="1"/>
    <col min="4868" max="4877" width="24.796875" style="136" customWidth="1"/>
    <col min="4878" max="4878" width="4.3984375" style="136" customWidth="1"/>
    <col min="4879" max="5121" width="10.59765625" style="136"/>
    <col min="5122" max="5122" width="13.796875" style="136" customWidth="1"/>
    <col min="5123" max="5123" width="4.3984375" style="136" customWidth="1"/>
    <col min="5124" max="5133" width="24.796875" style="136" customWidth="1"/>
    <col min="5134" max="5134" width="4.3984375" style="136" customWidth="1"/>
    <col min="5135" max="5377" width="10.59765625" style="136"/>
    <col min="5378" max="5378" width="13.796875" style="136" customWidth="1"/>
    <col min="5379" max="5379" width="4.3984375" style="136" customWidth="1"/>
    <col min="5380" max="5389" width="24.796875" style="136" customWidth="1"/>
    <col min="5390" max="5390" width="4.3984375" style="136" customWidth="1"/>
    <col min="5391" max="5633" width="10.59765625" style="136"/>
    <col min="5634" max="5634" width="13.796875" style="136" customWidth="1"/>
    <col min="5635" max="5635" width="4.3984375" style="136" customWidth="1"/>
    <col min="5636" max="5645" width="24.796875" style="136" customWidth="1"/>
    <col min="5646" max="5646" width="4.3984375" style="136" customWidth="1"/>
    <col min="5647" max="5889" width="10.59765625" style="136"/>
    <col min="5890" max="5890" width="13.796875" style="136" customWidth="1"/>
    <col min="5891" max="5891" width="4.3984375" style="136" customWidth="1"/>
    <col min="5892" max="5901" width="24.796875" style="136" customWidth="1"/>
    <col min="5902" max="5902" width="4.3984375" style="136" customWidth="1"/>
    <col min="5903" max="6145" width="10.59765625" style="136"/>
    <col min="6146" max="6146" width="13.796875" style="136" customWidth="1"/>
    <col min="6147" max="6147" width="4.3984375" style="136" customWidth="1"/>
    <col min="6148" max="6157" width="24.796875" style="136" customWidth="1"/>
    <col min="6158" max="6158" width="4.3984375" style="136" customWidth="1"/>
    <col min="6159" max="6401" width="10.59765625" style="136"/>
    <col min="6402" max="6402" width="13.796875" style="136" customWidth="1"/>
    <col min="6403" max="6403" width="4.3984375" style="136" customWidth="1"/>
    <col min="6404" max="6413" width="24.796875" style="136" customWidth="1"/>
    <col min="6414" max="6414" width="4.3984375" style="136" customWidth="1"/>
    <col min="6415" max="6657" width="10.59765625" style="136"/>
    <col min="6658" max="6658" width="13.796875" style="136" customWidth="1"/>
    <col min="6659" max="6659" width="4.3984375" style="136" customWidth="1"/>
    <col min="6660" max="6669" width="24.796875" style="136" customWidth="1"/>
    <col min="6670" max="6670" width="4.3984375" style="136" customWidth="1"/>
    <col min="6671" max="6913" width="10.59765625" style="136"/>
    <col min="6914" max="6914" width="13.796875" style="136" customWidth="1"/>
    <col min="6915" max="6915" width="4.3984375" style="136" customWidth="1"/>
    <col min="6916" max="6925" width="24.796875" style="136" customWidth="1"/>
    <col min="6926" max="6926" width="4.3984375" style="136" customWidth="1"/>
    <col min="6927" max="7169" width="10.59765625" style="136"/>
    <col min="7170" max="7170" width="13.796875" style="136" customWidth="1"/>
    <col min="7171" max="7171" width="4.3984375" style="136" customWidth="1"/>
    <col min="7172" max="7181" width="24.796875" style="136" customWidth="1"/>
    <col min="7182" max="7182" width="4.3984375" style="136" customWidth="1"/>
    <col min="7183" max="7425" width="10.59765625" style="136"/>
    <col min="7426" max="7426" width="13.796875" style="136" customWidth="1"/>
    <col min="7427" max="7427" width="4.3984375" style="136" customWidth="1"/>
    <col min="7428" max="7437" width="24.796875" style="136" customWidth="1"/>
    <col min="7438" max="7438" width="4.3984375" style="136" customWidth="1"/>
    <col min="7439" max="7681" width="10.59765625" style="136"/>
    <col min="7682" max="7682" width="13.796875" style="136" customWidth="1"/>
    <col min="7683" max="7683" width="4.3984375" style="136" customWidth="1"/>
    <col min="7684" max="7693" width="24.796875" style="136" customWidth="1"/>
    <col min="7694" max="7694" width="4.3984375" style="136" customWidth="1"/>
    <col min="7695" max="7937" width="10.59765625" style="136"/>
    <col min="7938" max="7938" width="13.796875" style="136" customWidth="1"/>
    <col min="7939" max="7939" width="4.3984375" style="136" customWidth="1"/>
    <col min="7940" max="7949" width="24.796875" style="136" customWidth="1"/>
    <col min="7950" max="7950" width="4.3984375" style="136" customWidth="1"/>
    <col min="7951" max="8193" width="10.59765625" style="136"/>
    <col min="8194" max="8194" width="13.796875" style="136" customWidth="1"/>
    <col min="8195" max="8195" width="4.3984375" style="136" customWidth="1"/>
    <col min="8196" max="8205" width="24.796875" style="136" customWidth="1"/>
    <col min="8206" max="8206" width="4.3984375" style="136" customWidth="1"/>
    <col min="8207" max="8449" width="10.59765625" style="136"/>
    <col min="8450" max="8450" width="13.796875" style="136" customWidth="1"/>
    <col min="8451" max="8451" width="4.3984375" style="136" customWidth="1"/>
    <col min="8452" max="8461" width="24.796875" style="136" customWidth="1"/>
    <col min="8462" max="8462" width="4.3984375" style="136" customWidth="1"/>
    <col min="8463" max="8705" width="10.59765625" style="136"/>
    <col min="8706" max="8706" width="13.796875" style="136" customWidth="1"/>
    <col min="8707" max="8707" width="4.3984375" style="136" customWidth="1"/>
    <col min="8708" max="8717" width="24.796875" style="136" customWidth="1"/>
    <col min="8718" max="8718" width="4.3984375" style="136" customWidth="1"/>
    <col min="8719" max="8961" width="10.59765625" style="136"/>
    <col min="8962" max="8962" width="13.796875" style="136" customWidth="1"/>
    <col min="8963" max="8963" width="4.3984375" style="136" customWidth="1"/>
    <col min="8964" max="8973" width="24.796875" style="136" customWidth="1"/>
    <col min="8974" max="8974" width="4.3984375" style="136" customWidth="1"/>
    <col min="8975" max="9217" width="10.59765625" style="136"/>
    <col min="9218" max="9218" width="13.796875" style="136" customWidth="1"/>
    <col min="9219" max="9219" width="4.3984375" style="136" customWidth="1"/>
    <col min="9220" max="9229" width="24.796875" style="136" customWidth="1"/>
    <col min="9230" max="9230" width="4.3984375" style="136" customWidth="1"/>
    <col min="9231" max="9473" width="10.59765625" style="136"/>
    <col min="9474" max="9474" width="13.796875" style="136" customWidth="1"/>
    <col min="9475" max="9475" width="4.3984375" style="136" customWidth="1"/>
    <col min="9476" max="9485" width="24.796875" style="136" customWidth="1"/>
    <col min="9486" max="9486" width="4.3984375" style="136" customWidth="1"/>
    <col min="9487" max="9729" width="10.59765625" style="136"/>
    <col min="9730" max="9730" width="13.796875" style="136" customWidth="1"/>
    <col min="9731" max="9731" width="4.3984375" style="136" customWidth="1"/>
    <col min="9732" max="9741" width="24.796875" style="136" customWidth="1"/>
    <col min="9742" max="9742" width="4.3984375" style="136" customWidth="1"/>
    <col min="9743" max="9985" width="10.59765625" style="136"/>
    <col min="9986" max="9986" width="13.796875" style="136" customWidth="1"/>
    <col min="9987" max="9987" width="4.3984375" style="136" customWidth="1"/>
    <col min="9988" max="9997" width="24.796875" style="136" customWidth="1"/>
    <col min="9998" max="9998" width="4.3984375" style="136" customWidth="1"/>
    <col min="9999" max="10241" width="10.59765625" style="136"/>
    <col min="10242" max="10242" width="13.796875" style="136" customWidth="1"/>
    <col min="10243" max="10243" width="4.3984375" style="136" customWidth="1"/>
    <col min="10244" max="10253" width="24.796875" style="136" customWidth="1"/>
    <col min="10254" max="10254" width="4.3984375" style="136" customWidth="1"/>
    <col min="10255" max="10497" width="10.59765625" style="136"/>
    <col min="10498" max="10498" width="13.796875" style="136" customWidth="1"/>
    <col min="10499" max="10499" width="4.3984375" style="136" customWidth="1"/>
    <col min="10500" max="10509" width="24.796875" style="136" customWidth="1"/>
    <col min="10510" max="10510" width="4.3984375" style="136" customWidth="1"/>
    <col min="10511" max="10753" width="10.59765625" style="136"/>
    <col min="10754" max="10754" width="13.796875" style="136" customWidth="1"/>
    <col min="10755" max="10755" width="4.3984375" style="136" customWidth="1"/>
    <col min="10756" max="10765" width="24.796875" style="136" customWidth="1"/>
    <col min="10766" max="10766" width="4.3984375" style="136" customWidth="1"/>
    <col min="10767" max="11009" width="10.59765625" style="136"/>
    <col min="11010" max="11010" width="13.796875" style="136" customWidth="1"/>
    <col min="11011" max="11011" width="4.3984375" style="136" customWidth="1"/>
    <col min="11012" max="11021" width="24.796875" style="136" customWidth="1"/>
    <col min="11022" max="11022" width="4.3984375" style="136" customWidth="1"/>
    <col min="11023" max="11265" width="10.59765625" style="136"/>
    <col min="11266" max="11266" width="13.796875" style="136" customWidth="1"/>
    <col min="11267" max="11267" width="4.3984375" style="136" customWidth="1"/>
    <col min="11268" max="11277" width="24.796875" style="136" customWidth="1"/>
    <col min="11278" max="11278" width="4.3984375" style="136" customWidth="1"/>
    <col min="11279" max="11521" width="10.59765625" style="136"/>
    <col min="11522" max="11522" width="13.796875" style="136" customWidth="1"/>
    <col min="11523" max="11523" width="4.3984375" style="136" customWidth="1"/>
    <col min="11524" max="11533" width="24.796875" style="136" customWidth="1"/>
    <col min="11534" max="11534" width="4.3984375" style="136" customWidth="1"/>
    <col min="11535" max="11777" width="10.59765625" style="136"/>
    <col min="11778" max="11778" width="13.796875" style="136" customWidth="1"/>
    <col min="11779" max="11779" width="4.3984375" style="136" customWidth="1"/>
    <col min="11780" max="11789" width="24.796875" style="136" customWidth="1"/>
    <col min="11790" max="11790" width="4.3984375" style="136" customWidth="1"/>
    <col min="11791" max="12033" width="10.59765625" style="136"/>
    <col min="12034" max="12034" width="13.796875" style="136" customWidth="1"/>
    <col min="12035" max="12035" width="4.3984375" style="136" customWidth="1"/>
    <col min="12036" max="12045" width="24.796875" style="136" customWidth="1"/>
    <col min="12046" max="12046" width="4.3984375" style="136" customWidth="1"/>
    <col min="12047" max="12289" width="10.59765625" style="136"/>
    <col min="12290" max="12290" width="13.796875" style="136" customWidth="1"/>
    <col min="12291" max="12291" width="4.3984375" style="136" customWidth="1"/>
    <col min="12292" max="12301" width="24.796875" style="136" customWidth="1"/>
    <col min="12302" max="12302" width="4.3984375" style="136" customWidth="1"/>
    <col min="12303" max="12545" width="10.59765625" style="136"/>
    <col min="12546" max="12546" width="13.796875" style="136" customWidth="1"/>
    <col min="12547" max="12547" width="4.3984375" style="136" customWidth="1"/>
    <col min="12548" max="12557" width="24.796875" style="136" customWidth="1"/>
    <col min="12558" max="12558" width="4.3984375" style="136" customWidth="1"/>
    <col min="12559" max="12801" width="10.59765625" style="136"/>
    <col min="12802" max="12802" width="13.796875" style="136" customWidth="1"/>
    <col min="12803" max="12803" width="4.3984375" style="136" customWidth="1"/>
    <col min="12804" max="12813" width="24.796875" style="136" customWidth="1"/>
    <col min="12814" max="12814" width="4.3984375" style="136" customWidth="1"/>
    <col min="12815" max="13057" width="10.59765625" style="136"/>
    <col min="13058" max="13058" width="13.796875" style="136" customWidth="1"/>
    <col min="13059" max="13059" width="4.3984375" style="136" customWidth="1"/>
    <col min="13060" max="13069" width="24.796875" style="136" customWidth="1"/>
    <col min="13070" max="13070" width="4.3984375" style="136" customWidth="1"/>
    <col min="13071" max="13313" width="10.59765625" style="136"/>
    <col min="13314" max="13314" width="13.796875" style="136" customWidth="1"/>
    <col min="13315" max="13315" width="4.3984375" style="136" customWidth="1"/>
    <col min="13316" max="13325" width="24.796875" style="136" customWidth="1"/>
    <col min="13326" max="13326" width="4.3984375" style="136" customWidth="1"/>
    <col min="13327" max="13569" width="10.59765625" style="136"/>
    <col min="13570" max="13570" width="13.796875" style="136" customWidth="1"/>
    <col min="13571" max="13571" width="4.3984375" style="136" customWidth="1"/>
    <col min="13572" max="13581" width="24.796875" style="136" customWidth="1"/>
    <col min="13582" max="13582" width="4.3984375" style="136" customWidth="1"/>
    <col min="13583" max="13825" width="10.59765625" style="136"/>
    <col min="13826" max="13826" width="13.796875" style="136" customWidth="1"/>
    <col min="13827" max="13827" width="4.3984375" style="136" customWidth="1"/>
    <col min="13828" max="13837" width="24.796875" style="136" customWidth="1"/>
    <col min="13838" max="13838" width="4.3984375" style="136" customWidth="1"/>
    <col min="13839" max="14081" width="10.59765625" style="136"/>
    <col min="14082" max="14082" width="13.796875" style="136" customWidth="1"/>
    <col min="14083" max="14083" width="4.3984375" style="136" customWidth="1"/>
    <col min="14084" max="14093" width="24.796875" style="136" customWidth="1"/>
    <col min="14094" max="14094" width="4.3984375" style="136" customWidth="1"/>
    <col min="14095" max="14337" width="10.59765625" style="136"/>
    <col min="14338" max="14338" width="13.796875" style="136" customWidth="1"/>
    <col min="14339" max="14339" width="4.3984375" style="136" customWidth="1"/>
    <col min="14340" max="14349" width="24.796875" style="136" customWidth="1"/>
    <col min="14350" max="14350" width="4.3984375" style="136" customWidth="1"/>
    <col min="14351" max="14593" width="10.59765625" style="136"/>
    <col min="14594" max="14594" width="13.796875" style="136" customWidth="1"/>
    <col min="14595" max="14595" width="4.3984375" style="136" customWidth="1"/>
    <col min="14596" max="14605" width="24.796875" style="136" customWidth="1"/>
    <col min="14606" max="14606" width="4.3984375" style="136" customWidth="1"/>
    <col min="14607" max="14849" width="10.59765625" style="136"/>
    <col min="14850" max="14850" width="13.796875" style="136" customWidth="1"/>
    <col min="14851" max="14851" width="4.3984375" style="136" customWidth="1"/>
    <col min="14852" max="14861" width="24.796875" style="136" customWidth="1"/>
    <col min="14862" max="14862" width="4.3984375" style="136" customWidth="1"/>
    <col min="14863" max="15105" width="10.59765625" style="136"/>
    <col min="15106" max="15106" width="13.796875" style="136" customWidth="1"/>
    <col min="15107" max="15107" width="4.3984375" style="136" customWidth="1"/>
    <col min="15108" max="15117" width="24.796875" style="136" customWidth="1"/>
    <col min="15118" max="15118" width="4.3984375" style="136" customWidth="1"/>
    <col min="15119" max="15361" width="10.59765625" style="136"/>
    <col min="15362" max="15362" width="13.796875" style="136" customWidth="1"/>
    <col min="15363" max="15363" width="4.3984375" style="136" customWidth="1"/>
    <col min="15364" max="15373" width="24.796875" style="136" customWidth="1"/>
    <col min="15374" max="15374" width="4.3984375" style="136" customWidth="1"/>
    <col min="15375" max="15617" width="10.59765625" style="136"/>
    <col min="15618" max="15618" width="13.796875" style="136" customWidth="1"/>
    <col min="15619" max="15619" width="4.3984375" style="136" customWidth="1"/>
    <col min="15620" max="15629" width="24.796875" style="136" customWidth="1"/>
    <col min="15630" max="15630" width="4.3984375" style="136" customWidth="1"/>
    <col min="15631" max="15873" width="10.59765625" style="136"/>
    <col min="15874" max="15874" width="13.796875" style="136" customWidth="1"/>
    <col min="15875" max="15875" width="4.3984375" style="136" customWidth="1"/>
    <col min="15876" max="15885" width="24.796875" style="136" customWidth="1"/>
    <col min="15886" max="15886" width="4.3984375" style="136" customWidth="1"/>
    <col min="15887" max="16129" width="10.59765625" style="136"/>
    <col min="16130" max="16130" width="13.796875" style="136" customWidth="1"/>
    <col min="16131" max="16131" width="4.3984375" style="136" customWidth="1"/>
    <col min="16132" max="16141" width="24.796875" style="136" customWidth="1"/>
    <col min="16142" max="16142" width="4.3984375" style="136" customWidth="1"/>
    <col min="16143" max="16384" width="10.59765625" style="136"/>
  </cols>
  <sheetData>
    <row r="2" spans="1:14">
      <c r="C2" s="137"/>
      <c r="D2" s="137"/>
      <c r="E2" s="137"/>
      <c r="F2" s="137"/>
      <c r="G2" s="137"/>
      <c r="H2" s="137"/>
      <c r="I2" s="137"/>
      <c r="J2" s="137"/>
      <c r="K2" s="137"/>
      <c r="L2" s="137"/>
      <c r="M2" s="138"/>
      <c r="N2" s="137"/>
    </row>
    <row r="3" spans="1:14" ht="18">
      <c r="C3" s="448" t="s">
        <v>93</v>
      </c>
      <c r="D3" s="448"/>
      <c r="E3" s="448"/>
      <c r="F3" s="448"/>
      <c r="G3" s="448"/>
      <c r="H3" s="448"/>
      <c r="I3" s="448"/>
      <c r="J3" s="448"/>
      <c r="K3" s="448"/>
      <c r="L3" s="154"/>
      <c r="M3" s="154"/>
      <c r="N3" s="137"/>
    </row>
    <row r="4" spans="1:14" ht="18">
      <c r="C4" s="448" t="s">
        <v>94</v>
      </c>
      <c r="D4" s="448"/>
      <c r="E4" s="448"/>
      <c r="F4" s="448"/>
      <c r="G4" s="448"/>
      <c r="H4" s="448"/>
      <c r="I4" s="448"/>
      <c r="J4" s="448"/>
      <c r="K4" s="448"/>
      <c r="L4" s="154"/>
      <c r="M4" s="154"/>
      <c r="N4" s="137"/>
    </row>
    <row r="5" spans="1:14">
      <c r="C5" s="139"/>
      <c r="D5" s="139"/>
      <c r="E5" s="139"/>
      <c r="F5" s="139"/>
      <c r="G5" s="139"/>
      <c r="H5" s="139"/>
      <c r="I5" s="139"/>
      <c r="J5" s="140"/>
      <c r="K5" s="140"/>
      <c r="L5" s="140"/>
      <c r="M5" s="141"/>
      <c r="N5" s="140"/>
    </row>
    <row r="6" spans="1:14" ht="15" customHeight="1">
      <c r="C6" s="468"/>
      <c r="D6" s="468"/>
      <c r="E6" s="468"/>
      <c r="F6" s="468"/>
      <c r="G6" s="468"/>
      <c r="H6" s="468"/>
      <c r="I6" s="467"/>
      <c r="J6" s="467"/>
      <c r="K6" s="137"/>
      <c r="L6" s="137"/>
      <c r="M6" s="138"/>
      <c r="N6" s="137"/>
    </row>
    <row r="7" spans="1:14" ht="15" customHeight="1">
      <c r="C7" s="468"/>
      <c r="D7" s="468"/>
      <c r="E7" s="468"/>
      <c r="F7" s="468"/>
      <c r="G7" s="468"/>
      <c r="H7" s="468"/>
      <c r="I7" s="467"/>
      <c r="J7" s="467"/>
      <c r="K7" s="137"/>
      <c r="L7" s="137"/>
      <c r="M7" s="138"/>
      <c r="N7" s="137"/>
    </row>
    <row r="8" spans="1:14" ht="15" customHeight="1">
      <c r="C8" s="3" t="str">
        <f>+Datos!$B$14&amp;+Datos!$C$14</f>
        <v xml:space="preserve">Nombre de la Empresa: </v>
      </c>
      <c r="D8" s="1"/>
      <c r="E8" s="145"/>
      <c r="F8" s="145"/>
      <c r="G8" s="145"/>
      <c r="H8" s="145"/>
      <c r="I8" s="142"/>
      <c r="J8" s="142"/>
      <c r="K8" s="137"/>
      <c r="L8" s="137"/>
      <c r="M8" s="138"/>
      <c r="N8" s="137"/>
    </row>
    <row r="9" spans="1:14" ht="15" customHeight="1">
      <c r="C9" s="3" t="str">
        <f>+Datos!$B$15&amp;+Datos!$C$15</f>
        <v>Nombre y Firma del Representante Legal:</v>
      </c>
      <c r="D9" s="1"/>
      <c r="E9" s="145"/>
      <c r="F9" s="145"/>
      <c r="G9" s="145"/>
      <c r="H9" s="145"/>
      <c r="I9" s="142"/>
      <c r="J9" s="142"/>
      <c r="K9" s="137"/>
      <c r="L9" s="137"/>
      <c r="M9" s="138"/>
      <c r="N9" s="137"/>
    </row>
    <row r="10" spans="1:14" ht="15" customHeight="1">
      <c r="C10" s="1"/>
      <c r="D10" s="1"/>
      <c r="E10"/>
      <c r="F10"/>
      <c r="G10"/>
      <c r="H10"/>
      <c r="I10" s="466"/>
      <c r="J10" s="466"/>
      <c r="K10" s="137"/>
      <c r="L10" s="137"/>
      <c r="M10" s="138"/>
      <c r="N10" s="137"/>
    </row>
    <row r="11" spans="1:14" ht="15" customHeight="1">
      <c r="C11" s="233" t="str">
        <f>+'Formato 1'!$C$24</f>
        <v xml:space="preserve">Pesos mexicanos a precios de: </v>
      </c>
      <c r="D11" s="512">
        <f>+'Formato 1'!$D$24</f>
        <v>0</v>
      </c>
      <c r="E11"/>
      <c r="F11"/>
      <c r="G11"/>
      <c r="H11"/>
      <c r="I11" s="467"/>
      <c r="J11" s="467"/>
      <c r="K11" s="137"/>
      <c r="L11" s="137"/>
      <c r="M11" s="138"/>
      <c r="N11" s="137"/>
    </row>
    <row r="12" spans="1:14">
      <c r="A12" s="143"/>
      <c r="B12" s="143"/>
      <c r="C12" s="144"/>
      <c r="D12" s="144"/>
      <c r="E12" s="145"/>
      <c r="F12" s="145"/>
      <c r="G12" s="145"/>
      <c r="H12" s="145"/>
      <c r="I12" s="146"/>
      <c r="J12" s="137"/>
      <c r="K12" s="137"/>
      <c r="L12" s="137"/>
      <c r="M12" s="138"/>
      <c r="N12" s="137"/>
    </row>
    <row r="13" spans="1:14" ht="18">
      <c r="C13" s="435" t="s">
        <v>178</v>
      </c>
      <c r="D13" s="435"/>
      <c r="E13" s="435"/>
      <c r="F13" s="435"/>
      <c r="G13" s="435"/>
      <c r="H13" s="435"/>
      <c r="I13" s="435"/>
      <c r="J13" s="435"/>
      <c r="K13" s="435"/>
      <c r="L13" s="435"/>
      <c r="M13" s="435"/>
      <c r="N13" s="140"/>
    </row>
    <row r="14" spans="1:14" ht="18" customHeight="1">
      <c r="C14" s="529" t="s">
        <v>253</v>
      </c>
      <c r="D14" s="529"/>
      <c r="E14" s="529"/>
      <c r="F14" s="529"/>
      <c r="G14" s="529"/>
      <c r="H14" s="529"/>
      <c r="I14" s="529"/>
      <c r="J14" s="529"/>
      <c r="K14" s="529"/>
      <c r="L14" s="555"/>
      <c r="M14" s="555"/>
      <c r="N14" s="140"/>
    </row>
    <row r="15" spans="1:14" ht="16">
      <c r="C15" s="530"/>
      <c r="D15" s="530"/>
      <c r="E15" s="530"/>
      <c r="F15" s="530"/>
      <c r="G15" s="530"/>
      <c r="H15" s="530"/>
      <c r="I15" s="530"/>
      <c r="J15" s="520"/>
      <c r="K15" s="520"/>
      <c r="L15" s="520"/>
      <c r="M15" s="520"/>
      <c r="N15" s="140"/>
    </row>
    <row r="16" spans="1:14" ht="17" thickBot="1">
      <c r="C16" s="531"/>
      <c r="D16" s="531"/>
      <c r="E16" s="514"/>
      <c r="F16" s="514"/>
      <c r="G16" s="514"/>
      <c r="H16" s="514"/>
      <c r="I16" s="514"/>
      <c r="J16" s="514"/>
      <c r="K16" s="514"/>
      <c r="L16" s="514"/>
      <c r="M16" s="514"/>
      <c r="N16" s="137"/>
    </row>
    <row r="17" spans="3:16" ht="71" thickBot="1">
      <c r="C17" s="532" t="s">
        <v>123</v>
      </c>
      <c r="D17" s="533" t="s">
        <v>129</v>
      </c>
      <c r="E17" s="533" t="s">
        <v>130</v>
      </c>
      <c r="F17" s="533" t="s">
        <v>132</v>
      </c>
      <c r="G17" s="533" t="s">
        <v>124</v>
      </c>
      <c r="H17" s="533" t="s">
        <v>135</v>
      </c>
      <c r="I17" s="533" t="s">
        <v>125</v>
      </c>
      <c r="J17" s="533" t="s">
        <v>136</v>
      </c>
      <c r="K17" s="534" t="s">
        <v>137</v>
      </c>
      <c r="L17" s="522"/>
      <c r="M17" s="522"/>
      <c r="N17" s="147"/>
      <c r="O17" s="148"/>
    </row>
    <row r="18" spans="3:16" ht="28">
      <c r="C18" s="537" t="s">
        <v>154</v>
      </c>
      <c r="D18" s="538" t="s">
        <v>155</v>
      </c>
      <c r="E18" s="538" t="s">
        <v>131</v>
      </c>
      <c r="F18" s="538" t="s">
        <v>154</v>
      </c>
      <c r="G18" s="538" t="s">
        <v>154</v>
      </c>
      <c r="H18" s="538" t="s">
        <v>155</v>
      </c>
      <c r="I18" s="538" t="s">
        <v>156</v>
      </c>
      <c r="J18" s="538" t="s">
        <v>133</v>
      </c>
      <c r="K18" s="539" t="s">
        <v>138</v>
      </c>
      <c r="L18" s="522"/>
      <c r="M18" s="522"/>
      <c r="N18" s="149"/>
      <c r="O18" s="148"/>
    </row>
    <row r="19" spans="3:16">
      <c r="C19" s="540"/>
      <c r="D19" s="541"/>
      <c r="E19" s="541"/>
      <c r="F19" s="541"/>
      <c r="G19" s="541"/>
      <c r="H19" s="541"/>
      <c r="I19" s="541"/>
      <c r="J19" s="541"/>
      <c r="K19" s="542"/>
      <c r="L19" s="522"/>
      <c r="M19" s="522"/>
      <c r="N19" s="149"/>
      <c r="O19" s="148"/>
    </row>
    <row r="20" spans="3:16" ht="25" customHeight="1">
      <c r="C20" s="543">
        <f>+'Formato 8A'!H76</f>
        <v>0</v>
      </c>
      <c r="D20" s="544">
        <f>+'Formato 8A-1'!G65</f>
        <v>0</v>
      </c>
      <c r="E20" s="545">
        <f>C20-D20</f>
        <v>0</v>
      </c>
      <c r="F20" s="546">
        <f>+'Formato 8A'!I76</f>
        <v>0</v>
      </c>
      <c r="G20" s="547">
        <f>+'Formato 8A'!J76</f>
        <v>0</v>
      </c>
      <c r="H20" s="544">
        <f>+'Formato 8A-1'!H65</f>
        <v>0</v>
      </c>
      <c r="I20" s="547">
        <f>+'Formato 8A-1'!I67</f>
        <v>0</v>
      </c>
      <c r="J20" s="547">
        <f>+E20*F20</f>
        <v>0</v>
      </c>
      <c r="K20" s="548">
        <f>+G20-I20</f>
        <v>0</v>
      </c>
      <c r="L20" s="522"/>
      <c r="M20" s="522"/>
      <c r="N20" s="149"/>
      <c r="O20" s="148"/>
    </row>
    <row r="21" spans="3:16" ht="25" customHeight="1">
      <c r="C21" s="549" t="s">
        <v>126</v>
      </c>
      <c r="D21" s="550" t="s">
        <v>126</v>
      </c>
      <c r="E21" s="550" t="s">
        <v>126</v>
      </c>
      <c r="F21" s="546"/>
      <c r="G21" s="544"/>
      <c r="H21" s="551"/>
      <c r="I21" s="550"/>
      <c r="J21" s="544"/>
      <c r="K21" s="542"/>
      <c r="L21" s="522"/>
      <c r="M21" s="522"/>
      <c r="N21" s="149"/>
      <c r="O21" s="148"/>
    </row>
    <row r="22" spans="3:16" ht="14" thickBot="1">
      <c r="C22" s="552">
        <f>E22+D22</f>
        <v>0</v>
      </c>
      <c r="D22" s="553">
        <f>IF(C20=0,0,D20/C20)</f>
        <v>0</v>
      </c>
      <c r="E22" s="553">
        <f>IF(C20=0,0,E20/C20)</f>
        <v>0</v>
      </c>
      <c r="F22" s="90"/>
      <c r="G22" s="90"/>
      <c r="H22" s="90"/>
      <c r="I22" s="90"/>
      <c r="J22" s="90"/>
      <c r="K22" s="554"/>
      <c r="L22" s="522"/>
      <c r="M22" s="522"/>
      <c r="N22" s="149"/>
      <c r="O22" s="148"/>
    </row>
    <row r="23" spans="3:16">
      <c r="C23" s="514"/>
      <c r="D23" s="514"/>
      <c r="E23" s="514"/>
      <c r="F23" s="514"/>
      <c r="G23" s="514"/>
      <c r="H23" s="514"/>
      <c r="I23" s="514"/>
      <c r="J23" s="514"/>
      <c r="K23" s="514"/>
      <c r="L23" s="514"/>
      <c r="M23" s="514"/>
    </row>
    <row r="24" spans="3:16" s="150" customFormat="1" ht="16">
      <c r="C24" s="101"/>
      <c r="D24" s="101"/>
      <c r="E24" s="522"/>
      <c r="F24" s="522"/>
      <c r="G24" s="522"/>
      <c r="H24" s="522"/>
      <c r="I24" s="522"/>
      <c r="J24" s="522"/>
      <c r="K24" s="522"/>
      <c r="L24" s="522"/>
      <c r="M24" s="522"/>
      <c r="N24"/>
      <c r="O24"/>
    </row>
    <row r="25" spans="3:16">
      <c r="C25" s="514"/>
      <c r="D25" s="514"/>
      <c r="E25" s="522"/>
      <c r="F25" s="522"/>
      <c r="G25" s="522"/>
      <c r="H25" s="522"/>
      <c r="I25" s="522"/>
      <c r="J25" s="522"/>
      <c r="K25" s="522"/>
      <c r="L25" s="522"/>
      <c r="M25" s="522"/>
      <c r="N25"/>
      <c r="O25"/>
    </row>
    <row r="26" spans="3:16">
      <c r="C26" s="514"/>
      <c r="D26" s="514"/>
      <c r="E26" s="522"/>
      <c r="F26" s="522"/>
      <c r="G26" s="522"/>
      <c r="H26" s="522"/>
      <c r="I26" s="522"/>
      <c r="J26" s="522"/>
      <c r="K26" s="522"/>
      <c r="L26" s="522"/>
      <c r="M26" s="522"/>
      <c r="N26"/>
      <c r="O26"/>
    </row>
    <row r="27" spans="3:16">
      <c r="C27" s="514"/>
      <c r="D27" s="514"/>
      <c r="E27" s="522"/>
      <c r="F27" s="522"/>
      <c r="G27" s="522"/>
      <c r="H27" s="522"/>
      <c r="I27" s="522"/>
      <c r="J27" s="522"/>
      <c r="K27" s="522"/>
      <c r="L27" s="522"/>
      <c r="M27" s="522"/>
      <c r="N27"/>
      <c r="O27"/>
      <c r="P27"/>
    </row>
    <row r="28" spans="3:16">
      <c r="C28" s="514"/>
      <c r="D28" s="514"/>
      <c r="E28" s="514"/>
      <c r="F28" s="514"/>
      <c r="G28" s="514"/>
      <c r="H28" s="514"/>
      <c r="I28" s="514"/>
      <c r="J28" s="514"/>
      <c r="K28" s="514"/>
      <c r="L28" s="514"/>
      <c r="M28" s="515"/>
      <c r="N28"/>
      <c r="O28"/>
      <c r="P28"/>
    </row>
    <row r="29" spans="3:16" ht="18">
      <c r="C29" s="516" t="s">
        <v>93</v>
      </c>
      <c r="D29" s="516"/>
      <c r="E29" s="516"/>
      <c r="F29" s="516"/>
      <c r="G29" s="516"/>
      <c r="H29" s="516"/>
      <c r="I29" s="516"/>
      <c r="J29" s="516"/>
      <c r="K29" s="516"/>
      <c r="L29" s="556"/>
      <c r="M29" s="556"/>
      <c r="N29"/>
      <c r="O29"/>
      <c r="P29"/>
    </row>
    <row r="30" spans="3:16" ht="18">
      <c r="C30" s="516" t="s">
        <v>94</v>
      </c>
      <c r="D30" s="516"/>
      <c r="E30" s="516"/>
      <c r="F30" s="516"/>
      <c r="G30" s="516"/>
      <c r="H30" s="516"/>
      <c r="I30" s="516"/>
      <c r="J30" s="516"/>
      <c r="K30" s="516"/>
      <c r="L30" s="556"/>
      <c r="M30" s="556"/>
      <c r="N30"/>
      <c r="O30"/>
      <c r="P30"/>
    </row>
    <row r="31" spans="3:16">
      <c r="C31" s="522"/>
      <c r="D31" s="522"/>
      <c r="E31" s="522"/>
      <c r="F31" s="522"/>
      <c r="G31" s="522"/>
      <c r="H31" s="522"/>
      <c r="I31" s="522"/>
      <c r="J31" s="522"/>
      <c r="K31" s="520"/>
      <c r="L31" s="520"/>
      <c r="M31" s="521"/>
      <c r="N31"/>
      <c r="O31"/>
      <c r="P31"/>
    </row>
    <row r="32" spans="3:16">
      <c r="C32" s="522"/>
      <c r="D32" s="522"/>
      <c r="E32" s="522"/>
      <c r="F32" s="522"/>
      <c r="G32" s="522"/>
      <c r="H32" s="522"/>
      <c r="I32" s="522"/>
      <c r="J32" s="522"/>
      <c r="K32" s="514"/>
      <c r="L32" s="514"/>
      <c r="M32" s="515"/>
      <c r="N32"/>
      <c r="O32"/>
      <c r="P32"/>
    </row>
    <row r="33" spans="3:13">
      <c r="C33" s="522"/>
      <c r="D33" s="522"/>
      <c r="E33" s="522"/>
      <c r="F33" s="522"/>
      <c r="G33" s="522"/>
      <c r="H33" s="522"/>
      <c r="I33" s="522"/>
      <c r="J33" s="522"/>
      <c r="K33" s="514"/>
      <c r="L33" s="514"/>
      <c r="M33" s="515"/>
    </row>
    <row r="34" spans="3:13">
      <c r="C34" s="522"/>
      <c r="D34" s="522"/>
      <c r="E34" s="522"/>
      <c r="F34" s="522"/>
      <c r="G34" s="522"/>
      <c r="H34" s="522"/>
      <c r="I34" s="522"/>
      <c r="J34" s="522"/>
      <c r="K34" s="514"/>
      <c r="L34" s="514"/>
      <c r="M34" s="515"/>
    </row>
    <row r="35" spans="3:13">
      <c r="C35" s="517" t="str">
        <f>+Datos!$B$14&amp;+Datos!$C$14</f>
        <v xml:space="preserve">Nombre de la Empresa: </v>
      </c>
      <c r="D35" s="522"/>
      <c r="E35" s="522"/>
      <c r="F35" s="522"/>
      <c r="G35" s="522"/>
      <c r="H35" s="522"/>
      <c r="I35" s="522"/>
      <c r="J35" s="522"/>
      <c r="K35" s="514"/>
      <c r="L35" s="514"/>
      <c r="M35" s="515"/>
    </row>
    <row r="36" spans="3:13">
      <c r="C36" s="517" t="str">
        <f>+Datos!$B$15&amp;+Datos!$C$15</f>
        <v>Nombre y Firma del Representante Legal:</v>
      </c>
      <c r="D36" s="522"/>
      <c r="E36" s="522"/>
      <c r="F36" s="522"/>
      <c r="G36" s="522"/>
      <c r="H36" s="522"/>
      <c r="I36" s="522"/>
      <c r="J36" s="522"/>
      <c r="K36" s="514"/>
      <c r="L36" s="514"/>
      <c r="M36" s="515"/>
    </row>
    <row r="37" spans="3:13">
      <c r="C37" s="518"/>
      <c r="D37" s="522"/>
      <c r="E37" s="522"/>
      <c r="F37" s="522"/>
      <c r="G37" s="522"/>
      <c r="H37" s="522"/>
      <c r="I37" s="522"/>
      <c r="J37" s="522"/>
      <c r="K37" s="514"/>
      <c r="L37" s="514"/>
      <c r="M37" s="515"/>
    </row>
    <row r="38" spans="3:13">
      <c r="C38" s="523" t="str">
        <f>+'Formato 1'!$C$24</f>
        <v xml:space="preserve">Pesos mexicanos a precios de: </v>
      </c>
      <c r="D38" s="525"/>
      <c r="E38" s="526"/>
      <c r="F38" s="526"/>
      <c r="G38" s="526"/>
      <c r="H38" s="526"/>
      <c r="I38" s="527"/>
      <c r="J38" s="514"/>
      <c r="K38" s="514"/>
      <c r="L38" s="514"/>
      <c r="M38" s="515"/>
    </row>
    <row r="39" spans="3:13" ht="18">
      <c r="C39" s="528" t="s">
        <v>179</v>
      </c>
      <c r="D39" s="528"/>
      <c r="E39" s="528"/>
      <c r="F39" s="528"/>
      <c r="G39" s="528"/>
      <c r="H39" s="528"/>
      <c r="I39" s="528"/>
      <c r="J39" s="528"/>
      <c r="K39" s="528"/>
      <c r="L39" s="528"/>
      <c r="M39" s="528"/>
    </row>
    <row r="40" spans="3:13" ht="18" customHeight="1">
      <c r="C40" s="529" t="s">
        <v>208</v>
      </c>
      <c r="D40" s="529"/>
      <c r="E40" s="529"/>
      <c r="F40" s="529"/>
      <c r="G40" s="529"/>
      <c r="H40" s="529"/>
      <c r="I40" s="529"/>
      <c r="J40" s="529"/>
      <c r="K40" s="529"/>
      <c r="L40" s="555"/>
      <c r="M40" s="555"/>
    </row>
    <row r="41" spans="3:13" ht="16">
      <c r="C41" s="530"/>
      <c r="D41" s="530"/>
      <c r="E41" s="530"/>
      <c r="F41" s="530"/>
      <c r="G41" s="530"/>
      <c r="H41" s="530"/>
      <c r="I41" s="530"/>
      <c r="J41" s="520"/>
      <c r="K41" s="520"/>
      <c r="L41" s="520"/>
      <c r="M41" s="520"/>
    </row>
    <row r="42" spans="3:13" ht="17" thickBot="1">
      <c r="C42" s="531"/>
      <c r="D42" s="531"/>
      <c r="E42" s="514"/>
      <c r="F42" s="514"/>
      <c r="G42" s="514"/>
      <c r="H42" s="514"/>
      <c r="I42" s="514"/>
      <c r="J42" s="514"/>
      <c r="K42" s="514"/>
      <c r="L42" s="514"/>
      <c r="M42" s="514"/>
    </row>
    <row r="43" spans="3:13" ht="71" thickBot="1">
      <c r="C43" s="532" t="s">
        <v>123</v>
      </c>
      <c r="D43" s="533" t="s">
        <v>129</v>
      </c>
      <c r="E43" s="533" t="s">
        <v>130</v>
      </c>
      <c r="F43" s="533" t="s">
        <v>132</v>
      </c>
      <c r="G43" s="533" t="s">
        <v>124</v>
      </c>
      <c r="H43" s="533" t="s">
        <v>135</v>
      </c>
      <c r="I43" s="533" t="s">
        <v>125</v>
      </c>
      <c r="J43" s="533" t="s">
        <v>136</v>
      </c>
      <c r="K43" s="534" t="s">
        <v>137</v>
      </c>
      <c r="L43" s="522"/>
      <c r="M43" s="522"/>
    </row>
    <row r="44" spans="3:13" ht="28">
      <c r="C44" s="537" t="s">
        <v>154</v>
      </c>
      <c r="D44" s="538" t="s">
        <v>155</v>
      </c>
      <c r="E44" s="538" t="s">
        <v>131</v>
      </c>
      <c r="F44" s="538" t="s">
        <v>154</v>
      </c>
      <c r="G44" s="538" t="s">
        <v>154</v>
      </c>
      <c r="H44" s="538" t="s">
        <v>155</v>
      </c>
      <c r="I44" s="538" t="s">
        <v>156</v>
      </c>
      <c r="J44" s="538" t="s">
        <v>133</v>
      </c>
      <c r="K44" s="539" t="s">
        <v>138</v>
      </c>
      <c r="L44" s="522"/>
      <c r="M44" s="522"/>
    </row>
    <row r="45" spans="3:13">
      <c r="C45" s="540"/>
      <c r="D45" s="541"/>
      <c r="E45" s="541"/>
      <c r="F45" s="541"/>
      <c r="G45" s="541"/>
      <c r="H45" s="541"/>
      <c r="I45" s="541"/>
      <c r="J45" s="541"/>
      <c r="K45" s="542"/>
      <c r="L45" s="522"/>
      <c r="M45" s="522"/>
    </row>
    <row r="46" spans="3:13">
      <c r="C46" s="543">
        <f>+'Formato 8A'!R76</f>
        <v>0</v>
      </c>
      <c r="D46" s="544">
        <f>+'Formato 8A-1'!$P$65</f>
        <v>0</v>
      </c>
      <c r="E46" s="545">
        <f>C46-D46</f>
        <v>0</v>
      </c>
      <c r="F46" s="546">
        <f>+'Formato 8A'!S76</f>
        <v>0</v>
      </c>
      <c r="G46" s="547">
        <f>+'Formato 8A'!S76</f>
        <v>0</v>
      </c>
      <c r="H46" s="544">
        <f>+'Formato 8A-1'!$Q$65</f>
        <v>0</v>
      </c>
      <c r="I46" s="547">
        <f>+'Formato 8A-1'!$R$67</f>
        <v>0</v>
      </c>
      <c r="J46" s="547">
        <f>+E46*F46</f>
        <v>0</v>
      </c>
      <c r="K46" s="548">
        <f>+G46-I46</f>
        <v>0</v>
      </c>
      <c r="L46" s="522"/>
      <c r="M46" s="522"/>
    </row>
    <row r="47" spans="3:13">
      <c r="C47" s="549" t="s">
        <v>126</v>
      </c>
      <c r="D47" s="550" t="s">
        <v>126</v>
      </c>
      <c r="E47" s="550" t="s">
        <v>126</v>
      </c>
      <c r="F47" s="546"/>
      <c r="G47" s="544"/>
      <c r="H47" s="551"/>
      <c r="I47" s="550"/>
      <c r="J47" s="544"/>
      <c r="K47" s="542"/>
      <c r="L47" s="522"/>
      <c r="M47" s="522"/>
    </row>
    <row r="48" spans="3:13" ht="14" thickBot="1">
      <c r="C48" s="552">
        <f>E48+D48</f>
        <v>0</v>
      </c>
      <c r="D48" s="553">
        <f>IF(C46=0,0,D46/C46)</f>
        <v>0</v>
      </c>
      <c r="E48" s="553">
        <f>IF(C46=0,0,E46/C46)</f>
        <v>0</v>
      </c>
      <c r="F48" s="90"/>
      <c r="G48" s="90"/>
      <c r="H48" s="90"/>
      <c r="I48" s="90"/>
      <c r="J48" s="90"/>
      <c r="K48" s="554"/>
      <c r="L48" s="522"/>
      <c r="M48" s="522"/>
    </row>
  </sheetData>
  <sheetProtection algorithmName="SHA-512" hashValue="V8NA9c/P6Di8hJ1VlRX0X95lcfiS0Z6uPrQfd9WnFyBovBkI6N71Fknkpu3Xen6SXQ2B7mo76PfahBgeG6FeWA==" saltValue="OzL5qHzPClRkoguHBbT8iQ==" spinCount="100000" sheet="1" objects="1" scenarios="1"/>
  <mergeCells count="14">
    <mergeCell ref="I10:J10"/>
    <mergeCell ref="I11:J11"/>
    <mergeCell ref="C13:M13"/>
    <mergeCell ref="C4:K4"/>
    <mergeCell ref="C3:K3"/>
    <mergeCell ref="C6:H6"/>
    <mergeCell ref="I6:J6"/>
    <mergeCell ref="C7:H7"/>
    <mergeCell ref="I7:J7"/>
    <mergeCell ref="C29:K29"/>
    <mergeCell ref="C30:K30"/>
    <mergeCell ref="C39:M39"/>
    <mergeCell ref="C14:K14"/>
    <mergeCell ref="C40:K40"/>
  </mergeCells>
  <pageMargins left="0.7" right="0.7" top="0.75" bottom="0.75" header="0.3" footer="0.3"/>
  <ignoredErrors>
    <ignoredError sqref="C20:H20" unlocked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226A9-3E9D-8648-AC9A-A58C4E108042}">
  <dimension ref="B3:I52"/>
  <sheetViews>
    <sheetView topLeftCell="A25" workbookViewId="0">
      <selection activeCell="C24" sqref="C24"/>
    </sheetView>
  </sheetViews>
  <sheetFormatPr baseColWidth="10" defaultColWidth="10.59765625" defaultRowHeight="13"/>
  <cols>
    <col min="1" max="1" width="6.3984375" style="557" customWidth="1"/>
    <col min="2" max="2" width="80.59765625" style="557" customWidth="1"/>
    <col min="3" max="3" width="13.59765625" style="557" customWidth="1"/>
    <col min="4" max="4" width="19.19921875" style="557" customWidth="1"/>
    <col min="5" max="5" width="14.3984375" style="557" customWidth="1"/>
    <col min="6" max="16384" width="10.59765625" style="557"/>
  </cols>
  <sheetData>
    <row r="3" spans="2:9" ht="18">
      <c r="C3" s="558"/>
      <c r="D3" s="558"/>
      <c r="E3" s="558"/>
      <c r="F3" s="558"/>
      <c r="G3" s="558"/>
      <c r="H3" s="558"/>
      <c r="I3" s="558"/>
    </row>
    <row r="4" spans="2:9" ht="18">
      <c r="C4" s="558"/>
      <c r="D4" s="558"/>
      <c r="E4" s="558"/>
      <c r="F4" s="558"/>
      <c r="G4" s="558"/>
      <c r="H4" s="558"/>
      <c r="I4" s="558"/>
    </row>
    <row r="5" spans="2:9">
      <c r="B5" s="559"/>
      <c r="C5" s="559"/>
      <c r="D5" s="559"/>
      <c r="E5" s="559"/>
      <c r="F5" s="559"/>
      <c r="G5" s="559"/>
      <c r="H5" s="559"/>
      <c r="I5" s="559"/>
    </row>
    <row r="6" spans="2:9">
      <c r="B6" s="560"/>
      <c r="C6" s="560"/>
      <c r="D6" s="560"/>
      <c r="E6" s="561"/>
      <c r="F6" s="561"/>
      <c r="G6" s="559"/>
      <c r="H6" s="559"/>
      <c r="I6" s="562"/>
    </row>
    <row r="7" spans="2:9">
      <c r="B7" s="560"/>
      <c r="C7" s="560"/>
      <c r="D7" s="560"/>
      <c r="E7" s="561"/>
      <c r="F7" s="561"/>
      <c r="G7" s="559"/>
      <c r="H7" s="559"/>
      <c r="I7" s="562"/>
    </row>
    <row r="8" spans="2:9">
      <c r="B8" s="560"/>
      <c r="C8" s="560"/>
      <c r="D8" s="560"/>
      <c r="E8" s="561"/>
      <c r="F8" s="561"/>
      <c r="G8" s="559"/>
      <c r="H8" s="559"/>
      <c r="I8" s="562"/>
    </row>
    <row r="9" spans="2:9" ht="18">
      <c r="B9" s="563" t="s">
        <v>93</v>
      </c>
      <c r="C9" s="563"/>
      <c r="D9" s="563"/>
      <c r="E9" s="561"/>
      <c r="F9" s="561"/>
      <c r="G9" s="559"/>
      <c r="H9" s="559"/>
      <c r="I9" s="562"/>
    </row>
    <row r="10" spans="2:9" ht="18">
      <c r="B10" s="563" t="s">
        <v>94</v>
      </c>
      <c r="C10" s="563"/>
      <c r="D10" s="563"/>
      <c r="E10" s="559"/>
      <c r="F10" s="559"/>
      <c r="G10" s="559"/>
      <c r="H10" s="559"/>
      <c r="I10" s="559"/>
    </row>
    <row r="13" spans="2:9">
      <c r="B13" s="564" t="s">
        <v>157</v>
      </c>
      <c r="C13" s="565"/>
      <c r="D13" s="565"/>
      <c r="E13" s="565"/>
      <c r="F13" s="565"/>
    </row>
    <row r="14" spans="2:9">
      <c r="B14" s="566" t="s">
        <v>5</v>
      </c>
      <c r="C14" s="593"/>
      <c r="D14" s="593"/>
      <c r="E14" s="593"/>
      <c r="F14"/>
      <c r="G14"/>
    </row>
    <row r="15" spans="2:9">
      <c r="B15" s="568" t="s">
        <v>6</v>
      </c>
      <c r="C15" s="594"/>
      <c r="D15" s="594"/>
      <c r="E15" s="594"/>
      <c r="F15"/>
      <c r="G15"/>
    </row>
    <row r="16" spans="2:9">
      <c r="B16" s="559"/>
      <c r="C16" s="559"/>
      <c r="D16" s="559"/>
    </row>
    <row r="17" spans="2:6">
      <c r="B17" s="569" t="s">
        <v>7</v>
      </c>
      <c r="C17" s="569"/>
      <c r="D17" s="569"/>
    </row>
    <row r="18" spans="2:6">
      <c r="B18" s="570"/>
      <c r="C18" s="570"/>
      <c r="D18" s="570"/>
    </row>
    <row r="20" spans="2:6">
      <c r="B20" s="571" t="s">
        <v>1</v>
      </c>
      <c r="C20" s="591">
        <f>C23</f>
        <v>0</v>
      </c>
      <c r="D20" s="570"/>
      <c r="E20" s="559"/>
    </row>
    <row r="21" spans="2:6">
      <c r="B21" s="572"/>
      <c r="C21" s="567"/>
      <c r="D21" s="570"/>
      <c r="E21" s="559"/>
    </row>
    <row r="22" spans="2:6" ht="16">
      <c r="B22" s="572"/>
      <c r="C22" s="573" t="s">
        <v>72</v>
      </c>
      <c r="D22" s="570"/>
      <c r="E22" s="559"/>
    </row>
    <row r="23" spans="2:6">
      <c r="B23" s="589" t="s">
        <v>260</v>
      </c>
      <c r="C23" s="590"/>
      <c r="D23" s="570"/>
      <c r="E23" s="559"/>
    </row>
    <row r="24" spans="2:6">
      <c r="B24" s="574" t="s">
        <v>73</v>
      </c>
      <c r="C24" s="592"/>
      <c r="D24" s="570"/>
      <c r="E24" s="559"/>
    </row>
    <row r="25" spans="2:6">
      <c r="B25" s="572"/>
      <c r="C25" s="575"/>
      <c r="D25" s="570"/>
      <c r="E25" s="559"/>
    </row>
    <row r="26" spans="2:6" ht="15">
      <c r="B26" s="572"/>
      <c r="C26" s="576" t="s">
        <v>58</v>
      </c>
      <c r="D26" s="577" t="s">
        <v>59</v>
      </c>
      <c r="E26" s="577" t="s">
        <v>60</v>
      </c>
    </row>
    <row r="27" spans="2:6">
      <c r="B27" s="574" t="s">
        <v>74</v>
      </c>
      <c r="C27" s="578">
        <v>1</v>
      </c>
      <c r="D27" s="595">
        <f>C27*((86400*365)/12)</f>
        <v>2628000</v>
      </c>
      <c r="E27" s="294">
        <f>+D27*12</f>
        <v>31536000</v>
      </c>
    </row>
    <row r="28" spans="2:6">
      <c r="B28" s="574" t="s">
        <v>83</v>
      </c>
      <c r="C28" s="578">
        <v>3.25</v>
      </c>
      <c r="D28" s="595">
        <f>C28*((86400*365)/12)</f>
        <v>8541000</v>
      </c>
      <c r="E28" s="294">
        <f>+D28*12</f>
        <v>102492000</v>
      </c>
    </row>
    <row r="29" spans="2:6">
      <c r="B29" s="567"/>
      <c r="C29" s="567"/>
      <c r="D29" s="567"/>
      <c r="E29" s="567"/>
      <c r="F29" s="567"/>
    </row>
    <row r="30" spans="2:6" s="567" customFormat="1">
      <c r="B30" s="557"/>
      <c r="C30" s="557"/>
      <c r="D30" s="557"/>
    </row>
    <row r="31" spans="2:6">
      <c r="B31" s="579" t="s">
        <v>75</v>
      </c>
      <c r="C31" s="580">
        <v>0.03</v>
      </c>
    </row>
    <row r="32" spans="2:6">
      <c r="B32" s="579" t="s">
        <v>241</v>
      </c>
      <c r="C32" s="581">
        <v>0.02</v>
      </c>
    </row>
    <row r="33" spans="2:5">
      <c r="B33" s="571" t="s">
        <v>61</v>
      </c>
      <c r="C33" s="294">
        <v>80000</v>
      </c>
    </row>
    <row r="34" spans="2:5">
      <c r="B34" s="571" t="s">
        <v>55</v>
      </c>
      <c r="C34" s="294">
        <v>80000</v>
      </c>
    </row>
    <row r="35" spans="2:5">
      <c r="B35" s="571" t="s">
        <v>56</v>
      </c>
      <c r="C35" s="294">
        <v>60000</v>
      </c>
    </row>
    <row r="36" spans="2:5">
      <c r="B36" s="579" t="s">
        <v>210</v>
      </c>
      <c r="C36" s="294">
        <v>45000</v>
      </c>
    </row>
    <row r="37" spans="2:5">
      <c r="B37" s="579" t="s">
        <v>209</v>
      </c>
      <c r="C37" s="294">
        <v>450000</v>
      </c>
    </row>
    <row r="38" spans="2:5">
      <c r="B38" s="579" t="s">
        <v>224</v>
      </c>
      <c r="C38" s="596">
        <v>203500</v>
      </c>
    </row>
    <row r="39" spans="2:5">
      <c r="B39" s="579" t="s">
        <v>223</v>
      </c>
      <c r="C39" s="596">
        <v>110000</v>
      </c>
    </row>
    <row r="40" spans="2:5">
      <c r="B40" s="582"/>
      <c r="C40" s="583"/>
    </row>
    <row r="41" spans="2:5">
      <c r="B41" s="582"/>
      <c r="C41" s="584"/>
      <c r="D41" s="559"/>
      <c r="E41" s="559"/>
    </row>
    <row r="42" spans="2:5" ht="15">
      <c r="B42" s="585"/>
      <c r="C42" s="586" t="s">
        <v>4</v>
      </c>
      <c r="D42" s="586" t="s">
        <v>3</v>
      </c>
      <c r="E42" s="559"/>
    </row>
    <row r="43" spans="2:5">
      <c r="B43" s="587" t="s">
        <v>0</v>
      </c>
      <c r="E43" s="559"/>
    </row>
    <row r="44" spans="2:5">
      <c r="C44" s="577">
        <v>234</v>
      </c>
      <c r="D44" s="577">
        <f>C44/12</f>
        <v>19.5</v>
      </c>
      <c r="E44" s="559"/>
    </row>
    <row r="45" spans="2:5">
      <c r="B45" s="571" t="s">
        <v>2</v>
      </c>
      <c r="C45" s="577">
        <v>18</v>
      </c>
      <c r="D45" s="577"/>
    </row>
    <row r="46" spans="2:5">
      <c r="B46" s="571" t="s">
        <v>53</v>
      </c>
      <c r="C46" s="577">
        <v>216</v>
      </c>
      <c r="D46" s="597">
        <f>C46/12</f>
        <v>18</v>
      </c>
      <c r="E46" s="559"/>
    </row>
    <row r="47" spans="2:5">
      <c r="B47" s="571" t="s">
        <v>54</v>
      </c>
      <c r="C47" s="576">
        <f>C46+C45</f>
        <v>234</v>
      </c>
      <c r="D47" s="576">
        <f>C47/12</f>
        <v>19.5</v>
      </c>
      <c r="E47" s="559"/>
    </row>
    <row r="48" spans="2:5">
      <c r="B48" s="588" t="s">
        <v>32</v>
      </c>
      <c r="D48" s="567"/>
      <c r="E48" s="559"/>
    </row>
    <row r="49" spans="2:4">
      <c r="B49" s="571" t="s">
        <v>193</v>
      </c>
      <c r="C49" s="577">
        <f>+D49*12</f>
        <v>24</v>
      </c>
      <c r="D49" s="577">
        <v>2</v>
      </c>
    </row>
    <row r="52" spans="2:4">
      <c r="B52" s="571" t="s">
        <v>194</v>
      </c>
      <c r="C52" s="393">
        <v>0.08</v>
      </c>
    </row>
  </sheetData>
  <sheetProtection algorithmName="SHA-512" hashValue="K8BiwWIWF5oIZwpbfpFlLPaLQvyhY0JTc9cW8Cwp1NsowvCAPQE4+StLp6M8LiOlfoLOZllaMyNv8fF6AJ2dsQ==" saltValue="pprhb+17fGf6Ufe/WjE6tA==" spinCount="100000" sheet="1" objects="1" scenarios="1"/>
  <mergeCells count="12">
    <mergeCell ref="C13:F13"/>
    <mergeCell ref="C14:E14"/>
    <mergeCell ref="B17:D17"/>
    <mergeCell ref="B6:D6"/>
    <mergeCell ref="E6:F6"/>
    <mergeCell ref="B7:D7"/>
    <mergeCell ref="E7:F7"/>
    <mergeCell ref="B8:D8"/>
    <mergeCell ref="E8:F8"/>
    <mergeCell ref="B9:D9"/>
    <mergeCell ref="E9:F9"/>
    <mergeCell ref="B10:D1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2EE66-73BF-F14A-AA43-73E2B84435C1}">
  <dimension ref="C1:N68"/>
  <sheetViews>
    <sheetView topLeftCell="J1" workbookViewId="0">
      <selection activeCell="K10" sqref="K10"/>
    </sheetView>
  </sheetViews>
  <sheetFormatPr baseColWidth="10" defaultColWidth="13.796875" defaultRowHeight="13"/>
  <cols>
    <col min="1" max="1" width="13.796875" style="246"/>
    <col min="2" max="2" width="4.3984375" style="246" customWidth="1"/>
    <col min="3" max="3" width="60.19921875" style="246" customWidth="1"/>
    <col min="4" max="5" width="22.19921875" style="246" customWidth="1"/>
    <col min="6" max="6" width="29.19921875" style="246" bestFit="1" customWidth="1"/>
    <col min="7" max="7" width="23.3984375" style="246" customWidth="1"/>
    <col min="8" max="8" width="4.3984375" style="246" customWidth="1"/>
    <col min="9" max="9" width="13.796875" style="246"/>
    <col min="10" max="10" width="60.19921875" style="246" customWidth="1"/>
    <col min="11" max="11" width="24.3984375" style="246" customWidth="1"/>
    <col min="12" max="12" width="18.796875" style="246" customWidth="1"/>
    <col min="13" max="13" width="16.796875" style="246" customWidth="1"/>
    <col min="14" max="257" width="13.796875" style="246"/>
    <col min="258" max="258" width="4.3984375" style="246" customWidth="1"/>
    <col min="259" max="259" width="60.19921875" style="246" customWidth="1"/>
    <col min="260" max="261" width="22.19921875" style="246" customWidth="1"/>
    <col min="262" max="262" width="29.19921875" style="246" bestFit="1" customWidth="1"/>
    <col min="263" max="263" width="23.3984375" style="246" customWidth="1"/>
    <col min="264" max="264" width="4.3984375" style="246" customWidth="1"/>
    <col min="265" max="513" width="13.796875" style="246"/>
    <col min="514" max="514" width="4.3984375" style="246" customWidth="1"/>
    <col min="515" max="515" width="60.19921875" style="246" customWidth="1"/>
    <col min="516" max="517" width="22.19921875" style="246" customWidth="1"/>
    <col min="518" max="518" width="29.19921875" style="246" bestFit="1" customWidth="1"/>
    <col min="519" max="519" width="23.3984375" style="246" customWidth="1"/>
    <col min="520" max="520" width="4.3984375" style="246" customWidth="1"/>
    <col min="521" max="769" width="13.796875" style="246"/>
    <col min="770" max="770" width="4.3984375" style="246" customWidth="1"/>
    <col min="771" max="771" width="60.19921875" style="246" customWidth="1"/>
    <col min="772" max="773" width="22.19921875" style="246" customWidth="1"/>
    <col min="774" max="774" width="29.19921875" style="246" bestFit="1" customWidth="1"/>
    <col min="775" max="775" width="23.3984375" style="246" customWidth="1"/>
    <col min="776" max="776" width="4.3984375" style="246" customWidth="1"/>
    <col min="777" max="1025" width="13.796875" style="246"/>
    <col min="1026" max="1026" width="4.3984375" style="246" customWidth="1"/>
    <col min="1027" max="1027" width="60.19921875" style="246" customWidth="1"/>
    <col min="1028" max="1029" width="22.19921875" style="246" customWidth="1"/>
    <col min="1030" max="1030" width="29.19921875" style="246" bestFit="1" customWidth="1"/>
    <col min="1031" max="1031" width="23.3984375" style="246" customWidth="1"/>
    <col min="1032" max="1032" width="4.3984375" style="246" customWidth="1"/>
    <col min="1033" max="1281" width="13.796875" style="246"/>
    <col min="1282" max="1282" width="4.3984375" style="246" customWidth="1"/>
    <col min="1283" max="1283" width="60.19921875" style="246" customWidth="1"/>
    <col min="1284" max="1285" width="22.19921875" style="246" customWidth="1"/>
    <col min="1286" max="1286" width="29.19921875" style="246" bestFit="1" customWidth="1"/>
    <col min="1287" max="1287" width="23.3984375" style="246" customWidth="1"/>
    <col min="1288" max="1288" width="4.3984375" style="246" customWidth="1"/>
    <col min="1289" max="1537" width="13.796875" style="246"/>
    <col min="1538" max="1538" width="4.3984375" style="246" customWidth="1"/>
    <col min="1539" max="1539" width="60.19921875" style="246" customWidth="1"/>
    <col min="1540" max="1541" width="22.19921875" style="246" customWidth="1"/>
    <col min="1542" max="1542" width="29.19921875" style="246" bestFit="1" customWidth="1"/>
    <col min="1543" max="1543" width="23.3984375" style="246" customWidth="1"/>
    <col min="1544" max="1544" width="4.3984375" style="246" customWidth="1"/>
    <col min="1545" max="1793" width="13.796875" style="246"/>
    <col min="1794" max="1794" width="4.3984375" style="246" customWidth="1"/>
    <col min="1795" max="1795" width="60.19921875" style="246" customWidth="1"/>
    <col min="1796" max="1797" width="22.19921875" style="246" customWidth="1"/>
    <col min="1798" max="1798" width="29.19921875" style="246" bestFit="1" customWidth="1"/>
    <col min="1799" max="1799" width="23.3984375" style="246" customWidth="1"/>
    <col min="1800" max="1800" width="4.3984375" style="246" customWidth="1"/>
    <col min="1801" max="2049" width="13.796875" style="246"/>
    <col min="2050" max="2050" width="4.3984375" style="246" customWidth="1"/>
    <col min="2051" max="2051" width="60.19921875" style="246" customWidth="1"/>
    <col min="2052" max="2053" width="22.19921875" style="246" customWidth="1"/>
    <col min="2054" max="2054" width="29.19921875" style="246" bestFit="1" customWidth="1"/>
    <col min="2055" max="2055" width="23.3984375" style="246" customWidth="1"/>
    <col min="2056" max="2056" width="4.3984375" style="246" customWidth="1"/>
    <col min="2057" max="2305" width="13.796875" style="246"/>
    <col min="2306" max="2306" width="4.3984375" style="246" customWidth="1"/>
    <col min="2307" max="2307" width="60.19921875" style="246" customWidth="1"/>
    <col min="2308" max="2309" width="22.19921875" style="246" customWidth="1"/>
    <col min="2310" max="2310" width="29.19921875" style="246" bestFit="1" customWidth="1"/>
    <col min="2311" max="2311" width="23.3984375" style="246" customWidth="1"/>
    <col min="2312" max="2312" width="4.3984375" style="246" customWidth="1"/>
    <col min="2313" max="2561" width="13.796875" style="246"/>
    <col min="2562" max="2562" width="4.3984375" style="246" customWidth="1"/>
    <col min="2563" max="2563" width="60.19921875" style="246" customWidth="1"/>
    <col min="2564" max="2565" width="22.19921875" style="246" customWidth="1"/>
    <col min="2566" max="2566" width="29.19921875" style="246" bestFit="1" customWidth="1"/>
    <col min="2567" max="2567" width="23.3984375" style="246" customWidth="1"/>
    <col min="2568" max="2568" width="4.3984375" style="246" customWidth="1"/>
    <col min="2569" max="2817" width="13.796875" style="246"/>
    <col min="2818" max="2818" width="4.3984375" style="246" customWidth="1"/>
    <col min="2819" max="2819" width="60.19921875" style="246" customWidth="1"/>
    <col min="2820" max="2821" width="22.19921875" style="246" customWidth="1"/>
    <col min="2822" max="2822" width="29.19921875" style="246" bestFit="1" customWidth="1"/>
    <col min="2823" max="2823" width="23.3984375" style="246" customWidth="1"/>
    <col min="2824" max="2824" width="4.3984375" style="246" customWidth="1"/>
    <col min="2825" max="3073" width="13.796875" style="246"/>
    <col min="3074" max="3074" width="4.3984375" style="246" customWidth="1"/>
    <col min="3075" max="3075" width="60.19921875" style="246" customWidth="1"/>
    <col min="3076" max="3077" width="22.19921875" style="246" customWidth="1"/>
    <col min="3078" max="3078" width="29.19921875" style="246" bestFit="1" customWidth="1"/>
    <col min="3079" max="3079" width="23.3984375" style="246" customWidth="1"/>
    <col min="3080" max="3080" width="4.3984375" style="246" customWidth="1"/>
    <col min="3081" max="3329" width="13.796875" style="246"/>
    <col min="3330" max="3330" width="4.3984375" style="246" customWidth="1"/>
    <col min="3331" max="3331" width="60.19921875" style="246" customWidth="1"/>
    <col min="3332" max="3333" width="22.19921875" style="246" customWidth="1"/>
    <col min="3334" max="3334" width="29.19921875" style="246" bestFit="1" customWidth="1"/>
    <col min="3335" max="3335" width="23.3984375" style="246" customWidth="1"/>
    <col min="3336" max="3336" width="4.3984375" style="246" customWidth="1"/>
    <col min="3337" max="3585" width="13.796875" style="246"/>
    <col min="3586" max="3586" width="4.3984375" style="246" customWidth="1"/>
    <col min="3587" max="3587" width="60.19921875" style="246" customWidth="1"/>
    <col min="3588" max="3589" width="22.19921875" style="246" customWidth="1"/>
    <col min="3590" max="3590" width="29.19921875" style="246" bestFit="1" customWidth="1"/>
    <col min="3591" max="3591" width="23.3984375" style="246" customWidth="1"/>
    <col min="3592" max="3592" width="4.3984375" style="246" customWidth="1"/>
    <col min="3593" max="3841" width="13.796875" style="246"/>
    <col min="3842" max="3842" width="4.3984375" style="246" customWidth="1"/>
    <col min="3843" max="3843" width="60.19921875" style="246" customWidth="1"/>
    <col min="3844" max="3845" width="22.19921875" style="246" customWidth="1"/>
    <col min="3846" max="3846" width="29.19921875" style="246" bestFit="1" customWidth="1"/>
    <col min="3847" max="3847" width="23.3984375" style="246" customWidth="1"/>
    <col min="3848" max="3848" width="4.3984375" style="246" customWidth="1"/>
    <col min="3849" max="4097" width="13.796875" style="246"/>
    <col min="4098" max="4098" width="4.3984375" style="246" customWidth="1"/>
    <col min="4099" max="4099" width="60.19921875" style="246" customWidth="1"/>
    <col min="4100" max="4101" width="22.19921875" style="246" customWidth="1"/>
    <col min="4102" max="4102" width="29.19921875" style="246" bestFit="1" customWidth="1"/>
    <col min="4103" max="4103" width="23.3984375" style="246" customWidth="1"/>
    <col min="4104" max="4104" width="4.3984375" style="246" customWidth="1"/>
    <col min="4105" max="4353" width="13.796875" style="246"/>
    <col min="4354" max="4354" width="4.3984375" style="246" customWidth="1"/>
    <col min="4355" max="4355" width="60.19921875" style="246" customWidth="1"/>
    <col min="4356" max="4357" width="22.19921875" style="246" customWidth="1"/>
    <col min="4358" max="4358" width="29.19921875" style="246" bestFit="1" customWidth="1"/>
    <col min="4359" max="4359" width="23.3984375" style="246" customWidth="1"/>
    <col min="4360" max="4360" width="4.3984375" style="246" customWidth="1"/>
    <col min="4361" max="4609" width="13.796875" style="246"/>
    <col min="4610" max="4610" width="4.3984375" style="246" customWidth="1"/>
    <col min="4611" max="4611" width="60.19921875" style="246" customWidth="1"/>
    <col min="4612" max="4613" width="22.19921875" style="246" customWidth="1"/>
    <col min="4614" max="4614" width="29.19921875" style="246" bestFit="1" customWidth="1"/>
    <col min="4615" max="4615" width="23.3984375" style="246" customWidth="1"/>
    <col min="4616" max="4616" width="4.3984375" style="246" customWidth="1"/>
    <col min="4617" max="4865" width="13.796875" style="246"/>
    <col min="4866" max="4866" width="4.3984375" style="246" customWidth="1"/>
    <col min="4867" max="4867" width="60.19921875" style="246" customWidth="1"/>
    <col min="4868" max="4869" width="22.19921875" style="246" customWidth="1"/>
    <col min="4870" max="4870" width="29.19921875" style="246" bestFit="1" customWidth="1"/>
    <col min="4871" max="4871" width="23.3984375" style="246" customWidth="1"/>
    <col min="4872" max="4872" width="4.3984375" style="246" customWidth="1"/>
    <col min="4873" max="5121" width="13.796875" style="246"/>
    <col min="5122" max="5122" width="4.3984375" style="246" customWidth="1"/>
    <col min="5123" max="5123" width="60.19921875" style="246" customWidth="1"/>
    <col min="5124" max="5125" width="22.19921875" style="246" customWidth="1"/>
    <col min="5126" max="5126" width="29.19921875" style="246" bestFit="1" customWidth="1"/>
    <col min="5127" max="5127" width="23.3984375" style="246" customWidth="1"/>
    <col min="5128" max="5128" width="4.3984375" style="246" customWidth="1"/>
    <col min="5129" max="5377" width="13.796875" style="246"/>
    <col min="5378" max="5378" width="4.3984375" style="246" customWidth="1"/>
    <col min="5379" max="5379" width="60.19921875" style="246" customWidth="1"/>
    <col min="5380" max="5381" width="22.19921875" style="246" customWidth="1"/>
    <col min="5382" max="5382" width="29.19921875" style="246" bestFit="1" customWidth="1"/>
    <col min="5383" max="5383" width="23.3984375" style="246" customWidth="1"/>
    <col min="5384" max="5384" width="4.3984375" style="246" customWidth="1"/>
    <col min="5385" max="5633" width="13.796875" style="246"/>
    <col min="5634" max="5634" width="4.3984375" style="246" customWidth="1"/>
    <col min="5635" max="5635" width="60.19921875" style="246" customWidth="1"/>
    <col min="5636" max="5637" width="22.19921875" style="246" customWidth="1"/>
    <col min="5638" max="5638" width="29.19921875" style="246" bestFit="1" customWidth="1"/>
    <col min="5639" max="5639" width="23.3984375" style="246" customWidth="1"/>
    <col min="5640" max="5640" width="4.3984375" style="246" customWidth="1"/>
    <col min="5641" max="5889" width="13.796875" style="246"/>
    <col min="5890" max="5890" width="4.3984375" style="246" customWidth="1"/>
    <col min="5891" max="5891" width="60.19921875" style="246" customWidth="1"/>
    <col min="5892" max="5893" width="22.19921875" style="246" customWidth="1"/>
    <col min="5894" max="5894" width="29.19921875" style="246" bestFit="1" customWidth="1"/>
    <col min="5895" max="5895" width="23.3984375" style="246" customWidth="1"/>
    <col min="5896" max="5896" width="4.3984375" style="246" customWidth="1"/>
    <col min="5897" max="6145" width="13.796875" style="246"/>
    <col min="6146" max="6146" width="4.3984375" style="246" customWidth="1"/>
    <col min="6147" max="6147" width="60.19921875" style="246" customWidth="1"/>
    <col min="6148" max="6149" width="22.19921875" style="246" customWidth="1"/>
    <col min="6150" max="6150" width="29.19921875" style="246" bestFit="1" customWidth="1"/>
    <col min="6151" max="6151" width="23.3984375" style="246" customWidth="1"/>
    <col min="6152" max="6152" width="4.3984375" style="246" customWidth="1"/>
    <col min="6153" max="6401" width="13.796875" style="246"/>
    <col min="6402" max="6402" width="4.3984375" style="246" customWidth="1"/>
    <col min="6403" max="6403" width="60.19921875" style="246" customWidth="1"/>
    <col min="6404" max="6405" width="22.19921875" style="246" customWidth="1"/>
    <col min="6406" max="6406" width="29.19921875" style="246" bestFit="1" customWidth="1"/>
    <col min="6407" max="6407" width="23.3984375" style="246" customWidth="1"/>
    <col min="6408" max="6408" width="4.3984375" style="246" customWidth="1"/>
    <col min="6409" max="6657" width="13.796875" style="246"/>
    <col min="6658" max="6658" width="4.3984375" style="246" customWidth="1"/>
    <col min="6659" max="6659" width="60.19921875" style="246" customWidth="1"/>
    <col min="6660" max="6661" width="22.19921875" style="246" customWidth="1"/>
    <col min="6662" max="6662" width="29.19921875" style="246" bestFit="1" customWidth="1"/>
    <col min="6663" max="6663" width="23.3984375" style="246" customWidth="1"/>
    <col min="6664" max="6664" width="4.3984375" style="246" customWidth="1"/>
    <col min="6665" max="6913" width="13.796875" style="246"/>
    <col min="6914" max="6914" width="4.3984375" style="246" customWidth="1"/>
    <col min="6915" max="6915" width="60.19921875" style="246" customWidth="1"/>
    <col min="6916" max="6917" width="22.19921875" style="246" customWidth="1"/>
    <col min="6918" max="6918" width="29.19921875" style="246" bestFit="1" customWidth="1"/>
    <col min="6919" max="6919" width="23.3984375" style="246" customWidth="1"/>
    <col min="6920" max="6920" width="4.3984375" style="246" customWidth="1"/>
    <col min="6921" max="7169" width="13.796875" style="246"/>
    <col min="7170" max="7170" width="4.3984375" style="246" customWidth="1"/>
    <col min="7171" max="7171" width="60.19921875" style="246" customWidth="1"/>
    <col min="7172" max="7173" width="22.19921875" style="246" customWidth="1"/>
    <col min="7174" max="7174" width="29.19921875" style="246" bestFit="1" customWidth="1"/>
    <col min="7175" max="7175" width="23.3984375" style="246" customWidth="1"/>
    <col min="7176" max="7176" width="4.3984375" style="246" customWidth="1"/>
    <col min="7177" max="7425" width="13.796875" style="246"/>
    <col min="7426" max="7426" width="4.3984375" style="246" customWidth="1"/>
    <col min="7427" max="7427" width="60.19921875" style="246" customWidth="1"/>
    <col min="7428" max="7429" width="22.19921875" style="246" customWidth="1"/>
    <col min="7430" max="7430" width="29.19921875" style="246" bestFit="1" customWidth="1"/>
    <col min="7431" max="7431" width="23.3984375" style="246" customWidth="1"/>
    <col min="7432" max="7432" width="4.3984375" style="246" customWidth="1"/>
    <col min="7433" max="7681" width="13.796875" style="246"/>
    <col min="7682" max="7682" width="4.3984375" style="246" customWidth="1"/>
    <col min="7683" max="7683" width="60.19921875" style="246" customWidth="1"/>
    <col min="7684" max="7685" width="22.19921875" style="246" customWidth="1"/>
    <col min="7686" max="7686" width="29.19921875" style="246" bestFit="1" customWidth="1"/>
    <col min="7687" max="7687" width="23.3984375" style="246" customWidth="1"/>
    <col min="7688" max="7688" width="4.3984375" style="246" customWidth="1"/>
    <col min="7689" max="7937" width="13.796875" style="246"/>
    <col min="7938" max="7938" width="4.3984375" style="246" customWidth="1"/>
    <col min="7939" max="7939" width="60.19921875" style="246" customWidth="1"/>
    <col min="7940" max="7941" width="22.19921875" style="246" customWidth="1"/>
    <col min="7942" max="7942" width="29.19921875" style="246" bestFit="1" customWidth="1"/>
    <col min="7943" max="7943" width="23.3984375" style="246" customWidth="1"/>
    <col min="7944" max="7944" width="4.3984375" style="246" customWidth="1"/>
    <col min="7945" max="8193" width="13.796875" style="246"/>
    <col min="8194" max="8194" width="4.3984375" style="246" customWidth="1"/>
    <col min="8195" max="8195" width="60.19921875" style="246" customWidth="1"/>
    <col min="8196" max="8197" width="22.19921875" style="246" customWidth="1"/>
    <col min="8198" max="8198" width="29.19921875" style="246" bestFit="1" customWidth="1"/>
    <col min="8199" max="8199" width="23.3984375" style="246" customWidth="1"/>
    <col min="8200" max="8200" width="4.3984375" style="246" customWidth="1"/>
    <col min="8201" max="8449" width="13.796875" style="246"/>
    <col min="8450" max="8450" width="4.3984375" style="246" customWidth="1"/>
    <col min="8451" max="8451" width="60.19921875" style="246" customWidth="1"/>
    <col min="8452" max="8453" width="22.19921875" style="246" customWidth="1"/>
    <col min="8454" max="8454" width="29.19921875" style="246" bestFit="1" customWidth="1"/>
    <col min="8455" max="8455" width="23.3984375" style="246" customWidth="1"/>
    <col min="8456" max="8456" width="4.3984375" style="246" customWidth="1"/>
    <col min="8457" max="8705" width="13.796875" style="246"/>
    <col min="8706" max="8706" width="4.3984375" style="246" customWidth="1"/>
    <col min="8707" max="8707" width="60.19921875" style="246" customWidth="1"/>
    <col min="8708" max="8709" width="22.19921875" style="246" customWidth="1"/>
    <col min="8710" max="8710" width="29.19921875" style="246" bestFit="1" customWidth="1"/>
    <col min="8711" max="8711" width="23.3984375" style="246" customWidth="1"/>
    <col min="8712" max="8712" width="4.3984375" style="246" customWidth="1"/>
    <col min="8713" max="8961" width="13.796875" style="246"/>
    <col min="8962" max="8962" width="4.3984375" style="246" customWidth="1"/>
    <col min="8963" max="8963" width="60.19921875" style="246" customWidth="1"/>
    <col min="8964" max="8965" width="22.19921875" style="246" customWidth="1"/>
    <col min="8966" max="8966" width="29.19921875" style="246" bestFit="1" customWidth="1"/>
    <col min="8967" max="8967" width="23.3984375" style="246" customWidth="1"/>
    <col min="8968" max="8968" width="4.3984375" style="246" customWidth="1"/>
    <col min="8969" max="9217" width="13.796875" style="246"/>
    <col min="9218" max="9218" width="4.3984375" style="246" customWidth="1"/>
    <col min="9219" max="9219" width="60.19921875" style="246" customWidth="1"/>
    <col min="9220" max="9221" width="22.19921875" style="246" customWidth="1"/>
    <col min="9222" max="9222" width="29.19921875" style="246" bestFit="1" customWidth="1"/>
    <col min="9223" max="9223" width="23.3984375" style="246" customWidth="1"/>
    <col min="9224" max="9224" width="4.3984375" style="246" customWidth="1"/>
    <col min="9225" max="9473" width="13.796875" style="246"/>
    <col min="9474" max="9474" width="4.3984375" style="246" customWidth="1"/>
    <col min="9475" max="9475" width="60.19921875" style="246" customWidth="1"/>
    <col min="9476" max="9477" width="22.19921875" style="246" customWidth="1"/>
    <col min="9478" max="9478" width="29.19921875" style="246" bestFit="1" customWidth="1"/>
    <col min="9479" max="9479" width="23.3984375" style="246" customWidth="1"/>
    <col min="9480" max="9480" width="4.3984375" style="246" customWidth="1"/>
    <col min="9481" max="9729" width="13.796875" style="246"/>
    <col min="9730" max="9730" width="4.3984375" style="246" customWidth="1"/>
    <col min="9731" max="9731" width="60.19921875" style="246" customWidth="1"/>
    <col min="9732" max="9733" width="22.19921875" style="246" customWidth="1"/>
    <col min="9734" max="9734" width="29.19921875" style="246" bestFit="1" customWidth="1"/>
    <col min="9735" max="9735" width="23.3984375" style="246" customWidth="1"/>
    <col min="9736" max="9736" width="4.3984375" style="246" customWidth="1"/>
    <col min="9737" max="9985" width="13.796875" style="246"/>
    <col min="9986" max="9986" width="4.3984375" style="246" customWidth="1"/>
    <col min="9987" max="9987" width="60.19921875" style="246" customWidth="1"/>
    <col min="9988" max="9989" width="22.19921875" style="246" customWidth="1"/>
    <col min="9990" max="9990" width="29.19921875" style="246" bestFit="1" customWidth="1"/>
    <col min="9991" max="9991" width="23.3984375" style="246" customWidth="1"/>
    <col min="9992" max="9992" width="4.3984375" style="246" customWidth="1"/>
    <col min="9993" max="10241" width="13.796875" style="246"/>
    <col min="10242" max="10242" width="4.3984375" style="246" customWidth="1"/>
    <col min="10243" max="10243" width="60.19921875" style="246" customWidth="1"/>
    <col min="10244" max="10245" width="22.19921875" style="246" customWidth="1"/>
    <col min="10246" max="10246" width="29.19921875" style="246" bestFit="1" customWidth="1"/>
    <col min="10247" max="10247" width="23.3984375" style="246" customWidth="1"/>
    <col min="10248" max="10248" width="4.3984375" style="246" customWidth="1"/>
    <col min="10249" max="10497" width="13.796875" style="246"/>
    <col min="10498" max="10498" width="4.3984375" style="246" customWidth="1"/>
    <col min="10499" max="10499" width="60.19921875" style="246" customWidth="1"/>
    <col min="10500" max="10501" width="22.19921875" style="246" customWidth="1"/>
    <col min="10502" max="10502" width="29.19921875" style="246" bestFit="1" customWidth="1"/>
    <col min="10503" max="10503" width="23.3984375" style="246" customWidth="1"/>
    <col min="10504" max="10504" width="4.3984375" style="246" customWidth="1"/>
    <col min="10505" max="10753" width="13.796875" style="246"/>
    <col min="10754" max="10754" width="4.3984375" style="246" customWidth="1"/>
    <col min="10755" max="10755" width="60.19921875" style="246" customWidth="1"/>
    <col min="10756" max="10757" width="22.19921875" style="246" customWidth="1"/>
    <col min="10758" max="10758" width="29.19921875" style="246" bestFit="1" customWidth="1"/>
    <col min="10759" max="10759" width="23.3984375" style="246" customWidth="1"/>
    <col min="10760" max="10760" width="4.3984375" style="246" customWidth="1"/>
    <col min="10761" max="11009" width="13.796875" style="246"/>
    <col min="11010" max="11010" width="4.3984375" style="246" customWidth="1"/>
    <col min="11011" max="11011" width="60.19921875" style="246" customWidth="1"/>
    <col min="11012" max="11013" width="22.19921875" style="246" customWidth="1"/>
    <col min="11014" max="11014" width="29.19921875" style="246" bestFit="1" customWidth="1"/>
    <col min="11015" max="11015" width="23.3984375" style="246" customWidth="1"/>
    <col min="11016" max="11016" width="4.3984375" style="246" customWidth="1"/>
    <col min="11017" max="11265" width="13.796875" style="246"/>
    <col min="11266" max="11266" width="4.3984375" style="246" customWidth="1"/>
    <col min="11267" max="11267" width="60.19921875" style="246" customWidth="1"/>
    <col min="11268" max="11269" width="22.19921875" style="246" customWidth="1"/>
    <col min="11270" max="11270" width="29.19921875" style="246" bestFit="1" customWidth="1"/>
    <col min="11271" max="11271" width="23.3984375" style="246" customWidth="1"/>
    <col min="11272" max="11272" width="4.3984375" style="246" customWidth="1"/>
    <col min="11273" max="11521" width="13.796875" style="246"/>
    <col min="11522" max="11522" width="4.3984375" style="246" customWidth="1"/>
    <col min="11523" max="11523" width="60.19921875" style="246" customWidth="1"/>
    <col min="11524" max="11525" width="22.19921875" style="246" customWidth="1"/>
    <col min="11526" max="11526" width="29.19921875" style="246" bestFit="1" customWidth="1"/>
    <col min="11527" max="11527" width="23.3984375" style="246" customWidth="1"/>
    <col min="11528" max="11528" width="4.3984375" style="246" customWidth="1"/>
    <col min="11529" max="11777" width="13.796875" style="246"/>
    <col min="11778" max="11778" width="4.3984375" style="246" customWidth="1"/>
    <col min="11779" max="11779" width="60.19921875" style="246" customWidth="1"/>
    <col min="11780" max="11781" width="22.19921875" style="246" customWidth="1"/>
    <col min="11782" max="11782" width="29.19921875" style="246" bestFit="1" customWidth="1"/>
    <col min="11783" max="11783" width="23.3984375" style="246" customWidth="1"/>
    <col min="11784" max="11784" width="4.3984375" style="246" customWidth="1"/>
    <col min="11785" max="12033" width="13.796875" style="246"/>
    <col min="12034" max="12034" width="4.3984375" style="246" customWidth="1"/>
    <col min="12035" max="12035" width="60.19921875" style="246" customWidth="1"/>
    <col min="12036" max="12037" width="22.19921875" style="246" customWidth="1"/>
    <col min="12038" max="12038" width="29.19921875" style="246" bestFit="1" customWidth="1"/>
    <col min="12039" max="12039" width="23.3984375" style="246" customWidth="1"/>
    <col min="12040" max="12040" width="4.3984375" style="246" customWidth="1"/>
    <col min="12041" max="12289" width="13.796875" style="246"/>
    <col min="12290" max="12290" width="4.3984375" style="246" customWidth="1"/>
    <col min="12291" max="12291" width="60.19921875" style="246" customWidth="1"/>
    <col min="12292" max="12293" width="22.19921875" style="246" customWidth="1"/>
    <col min="12294" max="12294" width="29.19921875" style="246" bestFit="1" customWidth="1"/>
    <col min="12295" max="12295" width="23.3984375" style="246" customWidth="1"/>
    <col min="12296" max="12296" width="4.3984375" style="246" customWidth="1"/>
    <col min="12297" max="12545" width="13.796875" style="246"/>
    <col min="12546" max="12546" width="4.3984375" style="246" customWidth="1"/>
    <col min="12547" max="12547" width="60.19921875" style="246" customWidth="1"/>
    <col min="12548" max="12549" width="22.19921875" style="246" customWidth="1"/>
    <col min="12550" max="12550" width="29.19921875" style="246" bestFit="1" customWidth="1"/>
    <col min="12551" max="12551" width="23.3984375" style="246" customWidth="1"/>
    <col min="12552" max="12552" width="4.3984375" style="246" customWidth="1"/>
    <col min="12553" max="12801" width="13.796875" style="246"/>
    <col min="12802" max="12802" width="4.3984375" style="246" customWidth="1"/>
    <col min="12803" max="12803" width="60.19921875" style="246" customWidth="1"/>
    <col min="12804" max="12805" width="22.19921875" style="246" customWidth="1"/>
    <col min="12806" max="12806" width="29.19921875" style="246" bestFit="1" customWidth="1"/>
    <col min="12807" max="12807" width="23.3984375" style="246" customWidth="1"/>
    <col min="12808" max="12808" width="4.3984375" style="246" customWidth="1"/>
    <col min="12809" max="13057" width="13.796875" style="246"/>
    <col min="13058" max="13058" width="4.3984375" style="246" customWidth="1"/>
    <col min="13059" max="13059" width="60.19921875" style="246" customWidth="1"/>
    <col min="13060" max="13061" width="22.19921875" style="246" customWidth="1"/>
    <col min="13062" max="13062" width="29.19921875" style="246" bestFit="1" customWidth="1"/>
    <col min="13063" max="13063" width="23.3984375" style="246" customWidth="1"/>
    <col min="13064" max="13064" width="4.3984375" style="246" customWidth="1"/>
    <col min="13065" max="13313" width="13.796875" style="246"/>
    <col min="13314" max="13314" width="4.3984375" style="246" customWidth="1"/>
    <col min="13315" max="13315" width="60.19921875" style="246" customWidth="1"/>
    <col min="13316" max="13317" width="22.19921875" style="246" customWidth="1"/>
    <col min="13318" max="13318" width="29.19921875" style="246" bestFit="1" customWidth="1"/>
    <col min="13319" max="13319" width="23.3984375" style="246" customWidth="1"/>
    <col min="13320" max="13320" width="4.3984375" style="246" customWidth="1"/>
    <col min="13321" max="13569" width="13.796875" style="246"/>
    <col min="13570" max="13570" width="4.3984375" style="246" customWidth="1"/>
    <col min="13571" max="13571" width="60.19921875" style="246" customWidth="1"/>
    <col min="13572" max="13573" width="22.19921875" style="246" customWidth="1"/>
    <col min="13574" max="13574" width="29.19921875" style="246" bestFit="1" customWidth="1"/>
    <col min="13575" max="13575" width="23.3984375" style="246" customWidth="1"/>
    <col min="13576" max="13576" width="4.3984375" style="246" customWidth="1"/>
    <col min="13577" max="13825" width="13.796875" style="246"/>
    <col min="13826" max="13826" width="4.3984375" style="246" customWidth="1"/>
    <col min="13827" max="13827" width="60.19921875" style="246" customWidth="1"/>
    <col min="13828" max="13829" width="22.19921875" style="246" customWidth="1"/>
    <col min="13830" max="13830" width="29.19921875" style="246" bestFit="1" customWidth="1"/>
    <col min="13831" max="13831" width="23.3984375" style="246" customWidth="1"/>
    <col min="13832" max="13832" width="4.3984375" style="246" customWidth="1"/>
    <col min="13833" max="14081" width="13.796875" style="246"/>
    <col min="14082" max="14082" width="4.3984375" style="246" customWidth="1"/>
    <col min="14083" max="14083" width="60.19921875" style="246" customWidth="1"/>
    <col min="14084" max="14085" width="22.19921875" style="246" customWidth="1"/>
    <col min="14086" max="14086" width="29.19921875" style="246" bestFit="1" customWidth="1"/>
    <col min="14087" max="14087" width="23.3984375" style="246" customWidth="1"/>
    <col min="14088" max="14088" width="4.3984375" style="246" customWidth="1"/>
    <col min="14089" max="14337" width="13.796875" style="246"/>
    <col min="14338" max="14338" width="4.3984375" style="246" customWidth="1"/>
    <col min="14339" max="14339" width="60.19921875" style="246" customWidth="1"/>
    <col min="14340" max="14341" width="22.19921875" style="246" customWidth="1"/>
    <col min="14342" max="14342" width="29.19921875" style="246" bestFit="1" customWidth="1"/>
    <col min="14343" max="14343" width="23.3984375" style="246" customWidth="1"/>
    <col min="14344" max="14344" width="4.3984375" style="246" customWidth="1"/>
    <col min="14345" max="14593" width="13.796875" style="246"/>
    <col min="14594" max="14594" width="4.3984375" style="246" customWidth="1"/>
    <col min="14595" max="14595" width="60.19921875" style="246" customWidth="1"/>
    <col min="14596" max="14597" width="22.19921875" style="246" customWidth="1"/>
    <col min="14598" max="14598" width="29.19921875" style="246" bestFit="1" customWidth="1"/>
    <col min="14599" max="14599" width="23.3984375" style="246" customWidth="1"/>
    <col min="14600" max="14600" width="4.3984375" style="246" customWidth="1"/>
    <col min="14601" max="14849" width="13.796875" style="246"/>
    <col min="14850" max="14850" width="4.3984375" style="246" customWidth="1"/>
    <col min="14851" max="14851" width="60.19921875" style="246" customWidth="1"/>
    <col min="14852" max="14853" width="22.19921875" style="246" customWidth="1"/>
    <col min="14854" max="14854" width="29.19921875" style="246" bestFit="1" customWidth="1"/>
    <col min="14855" max="14855" width="23.3984375" style="246" customWidth="1"/>
    <col min="14856" max="14856" width="4.3984375" style="246" customWidth="1"/>
    <col min="14857" max="15105" width="13.796875" style="246"/>
    <col min="15106" max="15106" width="4.3984375" style="246" customWidth="1"/>
    <col min="15107" max="15107" width="60.19921875" style="246" customWidth="1"/>
    <col min="15108" max="15109" width="22.19921875" style="246" customWidth="1"/>
    <col min="15110" max="15110" width="29.19921875" style="246" bestFit="1" customWidth="1"/>
    <col min="15111" max="15111" width="23.3984375" style="246" customWidth="1"/>
    <col min="15112" max="15112" width="4.3984375" style="246" customWidth="1"/>
    <col min="15113" max="15361" width="13.796875" style="246"/>
    <col min="15362" max="15362" width="4.3984375" style="246" customWidth="1"/>
    <col min="15363" max="15363" width="60.19921875" style="246" customWidth="1"/>
    <col min="15364" max="15365" width="22.19921875" style="246" customWidth="1"/>
    <col min="15366" max="15366" width="29.19921875" style="246" bestFit="1" customWidth="1"/>
    <col min="15367" max="15367" width="23.3984375" style="246" customWidth="1"/>
    <col min="15368" max="15368" width="4.3984375" style="246" customWidth="1"/>
    <col min="15369" max="15617" width="13.796875" style="246"/>
    <col min="15618" max="15618" width="4.3984375" style="246" customWidth="1"/>
    <col min="15619" max="15619" width="60.19921875" style="246" customWidth="1"/>
    <col min="15620" max="15621" width="22.19921875" style="246" customWidth="1"/>
    <col min="15622" max="15622" width="29.19921875" style="246" bestFit="1" customWidth="1"/>
    <col min="15623" max="15623" width="23.3984375" style="246" customWidth="1"/>
    <col min="15624" max="15624" width="4.3984375" style="246" customWidth="1"/>
    <col min="15625" max="15873" width="13.796875" style="246"/>
    <col min="15874" max="15874" width="4.3984375" style="246" customWidth="1"/>
    <col min="15875" max="15875" width="60.19921875" style="246" customWidth="1"/>
    <col min="15876" max="15877" width="22.19921875" style="246" customWidth="1"/>
    <col min="15878" max="15878" width="29.19921875" style="246" bestFit="1" customWidth="1"/>
    <col min="15879" max="15879" width="23.3984375" style="246" customWidth="1"/>
    <col min="15880" max="15880" width="4.3984375" style="246" customWidth="1"/>
    <col min="15881" max="16129" width="13.796875" style="246"/>
    <col min="16130" max="16130" width="4.3984375" style="246" customWidth="1"/>
    <col min="16131" max="16131" width="60.19921875" style="246" customWidth="1"/>
    <col min="16132" max="16133" width="22.19921875" style="246" customWidth="1"/>
    <col min="16134" max="16134" width="29.19921875" style="246" bestFit="1" customWidth="1"/>
    <col min="16135" max="16135" width="23.3984375" style="246" customWidth="1"/>
    <col min="16136" max="16136" width="4.3984375" style="246" customWidth="1"/>
    <col min="16137" max="16384" width="13.796875" style="246"/>
  </cols>
  <sheetData>
    <row r="1" spans="3:14" s="8" customFormat="1"/>
    <row r="2" spans="3:14" s="8" customFormat="1" ht="18">
      <c r="C2" s="469" t="s">
        <v>93</v>
      </c>
      <c r="D2" s="469"/>
      <c r="E2" s="469"/>
      <c r="F2" s="469"/>
      <c r="G2" s="469"/>
      <c r="H2" s="232"/>
      <c r="I2" s="232"/>
      <c r="J2" s="469" t="s">
        <v>93</v>
      </c>
      <c r="K2" s="469"/>
      <c r="L2" s="469"/>
      <c r="M2" s="469"/>
      <c r="N2" s="469"/>
    </row>
    <row r="3" spans="3:14" s="8" customFormat="1" ht="18">
      <c r="C3" s="469" t="s">
        <v>94</v>
      </c>
      <c r="D3" s="469"/>
      <c r="E3" s="469"/>
      <c r="F3" s="469"/>
      <c r="G3" s="469"/>
      <c r="H3" s="232"/>
      <c r="I3" s="232"/>
      <c r="J3" s="469" t="s">
        <v>94</v>
      </c>
      <c r="K3" s="469"/>
      <c r="L3" s="469"/>
      <c r="M3" s="469"/>
      <c r="N3" s="469"/>
    </row>
    <row r="5" spans="3:14" s="8" customFormat="1" ht="14" customHeight="1">
      <c r="C5" s="414"/>
      <c r="D5" s="414"/>
      <c r="E5" s="415"/>
      <c r="F5" s="415"/>
      <c r="G5" s="415"/>
      <c r="J5" s="414"/>
      <c r="K5" s="414"/>
      <c r="L5" s="415"/>
      <c r="M5" s="415"/>
      <c r="N5" s="415"/>
    </row>
    <row r="6" spans="3:14" s="8" customFormat="1" ht="14" customHeight="1">
      <c r="C6" s="108"/>
      <c r="D6" s="108"/>
      <c r="E6" s="109"/>
      <c r="F6" s="109"/>
      <c r="G6" s="109"/>
      <c r="J6" s="108"/>
      <c r="K6" s="108"/>
      <c r="L6" s="109"/>
      <c r="M6" s="109"/>
      <c r="N6" s="109"/>
    </row>
    <row r="7" spans="3:14" s="8" customFormat="1" ht="14" customHeight="1">
      <c r="C7" s="3" t="str">
        <f>+Datos!$B$14&amp;+Datos!$C$14</f>
        <v xml:space="preserve">Nombre de la Empresa: </v>
      </c>
      <c r="D7" s="1"/>
      <c r="E7"/>
      <c r="F7"/>
      <c r="G7"/>
      <c r="J7" s="3" t="str">
        <f>+Datos!$B$14&amp;+Datos!$C$14</f>
        <v xml:space="preserve">Nombre de la Empresa: </v>
      </c>
      <c r="K7" s="1"/>
      <c r="L7"/>
      <c r="M7"/>
      <c r="N7"/>
    </row>
    <row r="8" spans="3:14" s="8" customFormat="1" ht="14" customHeight="1">
      <c r="C8" s="3" t="str">
        <f>+Datos!$B$15&amp;+Datos!$C$15</f>
        <v>Nombre y Firma del Representante Legal:</v>
      </c>
      <c r="D8" s="1"/>
      <c r="E8"/>
      <c r="F8"/>
      <c r="G8"/>
      <c r="J8" s="3" t="str">
        <f>+Datos!$B$15&amp;+Datos!$C$15</f>
        <v>Nombre y Firma del Representante Legal:</v>
      </c>
      <c r="K8" s="1"/>
      <c r="L8"/>
      <c r="M8"/>
      <c r="N8"/>
    </row>
    <row r="9" spans="3:14" s="8" customFormat="1" ht="14" customHeight="1">
      <c r="C9" s="1"/>
      <c r="D9" s="1"/>
      <c r="E9"/>
      <c r="F9"/>
      <c r="G9"/>
      <c r="J9" s="1"/>
      <c r="K9" s="1"/>
      <c r="L9"/>
      <c r="M9"/>
      <c r="N9"/>
    </row>
    <row r="10" spans="3:14" s="8" customFormat="1" ht="14" customHeight="1">
      <c r="C10" s="233" t="str">
        <f>+'Formato 1'!$C$24</f>
        <v xml:space="preserve">Pesos mexicanos a precios de: </v>
      </c>
      <c r="D10" s="512">
        <f>+'Formato 1'!$D$24</f>
        <v>0</v>
      </c>
      <c r="E10"/>
      <c r="F10"/>
      <c r="G10"/>
      <c r="J10" s="233" t="str">
        <f>+'Formato 1'!$C$24</f>
        <v xml:space="preserve">Pesos mexicanos a precios de: </v>
      </c>
      <c r="K10" s="512">
        <f>+'Formato 1'!$D$24</f>
        <v>0</v>
      </c>
      <c r="L10"/>
      <c r="M10"/>
      <c r="N10"/>
    </row>
    <row r="11" spans="3:14" s="8" customFormat="1" ht="14" customHeight="1">
      <c r="C11"/>
      <c r="D11"/>
      <c r="E11"/>
      <c r="F11"/>
      <c r="G11"/>
      <c r="J11"/>
      <c r="K11" s="512"/>
      <c r="L11"/>
      <c r="M11"/>
      <c r="N11"/>
    </row>
    <row r="12" spans="3:14">
      <c r="C12"/>
      <c r="D12"/>
      <c r="E12"/>
      <c r="F12"/>
      <c r="G12"/>
      <c r="J12"/>
      <c r="K12"/>
      <c r="L12"/>
      <c r="M12"/>
      <c r="N12"/>
    </row>
    <row r="13" spans="3:14" s="76" customFormat="1" ht="18">
      <c r="C13" s="435" t="s">
        <v>180</v>
      </c>
      <c r="D13" s="435"/>
      <c r="E13" s="435"/>
      <c r="F13" s="435"/>
      <c r="G13" s="435"/>
      <c r="H13" s="158"/>
      <c r="I13" s="158"/>
      <c r="J13" s="435" t="s">
        <v>180</v>
      </c>
      <c r="K13" s="435"/>
      <c r="L13" s="435"/>
      <c r="M13" s="435"/>
      <c r="N13" s="435"/>
    </row>
    <row r="14" spans="3:14" s="76" customFormat="1" ht="35" customHeight="1">
      <c r="C14" s="436" t="s">
        <v>254</v>
      </c>
      <c r="D14" s="436"/>
      <c r="E14" s="436"/>
      <c r="F14" s="436"/>
      <c r="G14" s="436"/>
      <c r="H14" s="159"/>
      <c r="I14" s="159"/>
      <c r="J14" s="436" t="s">
        <v>255</v>
      </c>
      <c r="K14" s="436"/>
      <c r="L14" s="436"/>
      <c r="M14" s="436"/>
      <c r="N14" s="436"/>
    </row>
    <row r="15" spans="3:14" ht="14" thickBot="1"/>
    <row r="16" spans="3:14" s="80" customFormat="1" ht="28">
      <c r="C16" s="206" t="s">
        <v>161</v>
      </c>
      <c r="D16" s="110" t="s">
        <v>162</v>
      </c>
      <c r="E16" s="110" t="s">
        <v>163</v>
      </c>
      <c r="F16" s="110" t="s">
        <v>164</v>
      </c>
      <c r="G16" s="111" t="s">
        <v>165</v>
      </c>
      <c r="J16" s="206" t="s">
        <v>161</v>
      </c>
      <c r="K16" s="110" t="s">
        <v>162</v>
      </c>
      <c r="L16" s="110" t="s">
        <v>163</v>
      </c>
      <c r="M16" s="110" t="s">
        <v>164</v>
      </c>
      <c r="N16" s="111" t="s">
        <v>165</v>
      </c>
    </row>
    <row r="17" spans="3:14" s="8" customFormat="1" ht="14" thickBot="1">
      <c r="C17" s="341" t="s">
        <v>102</v>
      </c>
      <c r="D17" s="342" t="s">
        <v>103</v>
      </c>
      <c r="E17" s="342" t="s">
        <v>104</v>
      </c>
      <c r="F17" s="342" t="s">
        <v>105</v>
      </c>
      <c r="G17" s="343" t="s">
        <v>106</v>
      </c>
      <c r="J17" s="341" t="s">
        <v>102</v>
      </c>
      <c r="K17" s="342" t="s">
        <v>103</v>
      </c>
      <c r="L17" s="342" t="s">
        <v>104</v>
      </c>
      <c r="M17" s="342" t="s">
        <v>105</v>
      </c>
      <c r="N17" s="343" t="s">
        <v>106</v>
      </c>
    </row>
    <row r="18" spans="3:14" s="251" customFormat="1">
      <c r="C18" s="344"/>
      <c r="D18" s="345"/>
      <c r="E18" s="345"/>
      <c r="F18" s="346"/>
      <c r="G18" s="410"/>
      <c r="J18" s="344"/>
      <c r="K18" s="345"/>
      <c r="L18" s="345"/>
      <c r="M18" s="346"/>
      <c r="N18" s="347"/>
    </row>
    <row r="19" spans="3:14" s="251" customFormat="1">
      <c r="C19" s="168"/>
      <c r="D19" s="169"/>
      <c r="E19" s="169"/>
      <c r="F19" s="256"/>
      <c r="G19" s="348"/>
      <c r="J19" s="168"/>
      <c r="K19" s="169"/>
      <c r="L19" s="169"/>
      <c r="M19" s="256"/>
      <c r="N19" s="348"/>
    </row>
    <row r="20" spans="3:14" s="251" customFormat="1">
      <c r="C20" s="168"/>
      <c r="D20" s="169"/>
      <c r="E20" s="169"/>
      <c r="F20" s="256"/>
      <c r="G20" s="348"/>
      <c r="J20" s="168"/>
      <c r="K20" s="169"/>
      <c r="L20" s="169"/>
      <c r="M20" s="256"/>
      <c r="N20" s="348"/>
    </row>
    <row r="21" spans="3:14" s="251" customFormat="1">
      <c r="C21" s="168"/>
      <c r="D21" s="169"/>
      <c r="E21" s="169"/>
      <c r="F21" s="169"/>
      <c r="G21" s="348"/>
      <c r="J21" s="168"/>
      <c r="K21" s="169"/>
      <c r="L21" s="169"/>
      <c r="M21" s="169"/>
      <c r="N21" s="348"/>
    </row>
    <row r="22" spans="3:14" s="251" customFormat="1">
      <c r="C22" s="168"/>
      <c r="D22" s="85"/>
      <c r="E22" s="169"/>
      <c r="F22" s="169"/>
      <c r="G22" s="348"/>
      <c r="J22" s="168"/>
      <c r="K22" s="85"/>
      <c r="L22" s="169"/>
      <c r="M22" s="169"/>
      <c r="N22" s="348"/>
    </row>
    <row r="23" spans="3:14" s="251" customFormat="1">
      <c r="C23" s="168"/>
      <c r="D23" s="169"/>
      <c r="E23" s="169"/>
      <c r="F23" s="169"/>
      <c r="G23" s="348"/>
      <c r="J23" s="168"/>
      <c r="K23" s="169"/>
      <c r="L23" s="169"/>
      <c r="M23" s="169"/>
      <c r="N23" s="348"/>
    </row>
    <row r="24" spans="3:14" s="251" customFormat="1">
      <c r="C24" s="168"/>
      <c r="D24" s="169"/>
      <c r="E24" s="169"/>
      <c r="F24" s="169"/>
      <c r="G24" s="348"/>
      <c r="J24" s="168"/>
      <c r="K24" s="169"/>
      <c r="L24" s="169"/>
      <c r="M24" s="169"/>
      <c r="N24" s="348"/>
    </row>
    <row r="25" spans="3:14" s="251" customFormat="1">
      <c r="C25" s="168"/>
      <c r="D25" s="169"/>
      <c r="E25" s="169"/>
      <c r="F25" s="169"/>
      <c r="G25" s="348"/>
      <c r="J25" s="168"/>
      <c r="K25" s="169"/>
      <c r="L25" s="169"/>
      <c r="M25" s="169"/>
      <c r="N25" s="348"/>
    </row>
    <row r="26" spans="3:14" s="251" customFormat="1">
      <c r="C26" s="168"/>
      <c r="D26" s="169"/>
      <c r="E26" s="169"/>
      <c r="F26" s="169"/>
      <c r="G26" s="348"/>
      <c r="J26" s="168"/>
      <c r="K26" s="169"/>
      <c r="L26" s="169"/>
      <c r="M26" s="169"/>
      <c r="N26" s="348"/>
    </row>
    <row r="27" spans="3:14" s="251" customFormat="1">
      <c r="C27" s="168"/>
      <c r="D27" s="169"/>
      <c r="E27" s="169"/>
      <c r="F27" s="169"/>
      <c r="G27" s="348"/>
      <c r="J27" s="168"/>
      <c r="K27" s="169"/>
      <c r="L27" s="169"/>
      <c r="M27" s="169"/>
      <c r="N27" s="348"/>
    </row>
    <row r="28" spans="3:14" s="251" customFormat="1">
      <c r="C28" s="168"/>
      <c r="D28" s="169"/>
      <c r="E28" s="169"/>
      <c r="F28" s="169"/>
      <c r="G28" s="348"/>
      <c r="J28" s="168"/>
      <c r="K28" s="169"/>
      <c r="L28" s="169"/>
      <c r="M28" s="169"/>
      <c r="N28" s="348"/>
    </row>
    <row r="29" spans="3:14" s="251" customFormat="1">
      <c r="C29" s="168"/>
      <c r="D29" s="169"/>
      <c r="E29" s="169"/>
      <c r="F29" s="169"/>
      <c r="G29" s="348"/>
      <c r="J29" s="168"/>
      <c r="K29" s="169"/>
      <c r="L29" s="169"/>
      <c r="M29" s="169"/>
      <c r="N29" s="348"/>
    </row>
    <row r="30" spans="3:14" s="251" customFormat="1">
      <c r="C30" s="168"/>
      <c r="D30" s="169"/>
      <c r="E30" s="169"/>
      <c r="F30" s="169"/>
      <c r="G30" s="348"/>
      <c r="J30" s="168"/>
      <c r="K30" s="169"/>
      <c r="L30" s="169"/>
      <c r="M30" s="169"/>
      <c r="N30" s="348"/>
    </row>
    <row r="31" spans="3:14" s="251" customFormat="1">
      <c r="C31" s="168"/>
      <c r="D31" s="169"/>
      <c r="E31" s="169"/>
      <c r="F31" s="169"/>
      <c r="G31" s="348"/>
      <c r="J31" s="168"/>
      <c r="K31" s="169"/>
      <c r="L31" s="169"/>
      <c r="M31" s="169"/>
      <c r="N31" s="348"/>
    </row>
    <row r="32" spans="3:14" s="251" customFormat="1">
      <c r="C32" s="168"/>
      <c r="D32" s="169"/>
      <c r="E32" s="169"/>
      <c r="F32" s="169"/>
      <c r="G32" s="348"/>
      <c r="J32" s="168"/>
      <c r="K32" s="169"/>
      <c r="L32" s="169"/>
      <c r="M32" s="169"/>
      <c r="N32" s="348"/>
    </row>
    <row r="33" spans="3:14" s="251" customFormat="1">
      <c r="C33" s="168"/>
      <c r="D33" s="169"/>
      <c r="E33" s="169"/>
      <c r="F33" s="169"/>
      <c r="G33" s="348"/>
      <c r="J33" s="168"/>
      <c r="K33" s="169"/>
      <c r="L33" s="169"/>
      <c r="M33" s="169"/>
      <c r="N33" s="348"/>
    </row>
    <row r="34" spans="3:14" s="251" customFormat="1">
      <c r="C34" s="168"/>
      <c r="D34" s="169"/>
      <c r="E34" s="169"/>
      <c r="F34" s="169"/>
      <c r="G34" s="348"/>
      <c r="J34" s="168"/>
      <c r="K34" s="169"/>
      <c r="L34" s="169"/>
      <c r="M34" s="169"/>
      <c r="N34" s="348"/>
    </row>
    <row r="35" spans="3:14" s="251" customFormat="1">
      <c r="C35" s="168"/>
      <c r="D35" s="169"/>
      <c r="E35" s="169"/>
      <c r="F35" s="169"/>
      <c r="G35" s="348"/>
      <c r="J35" s="168"/>
      <c r="K35" s="169"/>
      <c r="L35" s="169"/>
      <c r="M35" s="169"/>
      <c r="N35" s="348"/>
    </row>
    <row r="36" spans="3:14" s="251" customFormat="1">
      <c r="C36" s="168"/>
      <c r="D36" s="169"/>
      <c r="E36" s="169"/>
      <c r="F36" s="169"/>
      <c r="G36" s="348"/>
      <c r="J36" s="168"/>
      <c r="K36" s="169"/>
      <c r="L36" s="169"/>
      <c r="M36" s="169"/>
      <c r="N36" s="348"/>
    </row>
    <row r="37" spans="3:14" s="251" customFormat="1">
      <c r="C37" s="168"/>
      <c r="D37" s="169"/>
      <c r="E37" s="169"/>
      <c r="F37" s="169"/>
      <c r="G37" s="348"/>
      <c r="J37" s="168"/>
      <c r="K37" s="169"/>
      <c r="L37" s="169"/>
      <c r="M37" s="169"/>
      <c r="N37" s="348"/>
    </row>
    <row r="38" spans="3:14" s="251" customFormat="1">
      <c r="C38" s="168"/>
      <c r="D38" s="169"/>
      <c r="E38" s="169"/>
      <c r="F38" s="169"/>
      <c r="G38" s="348"/>
      <c r="J38" s="168"/>
      <c r="K38" s="169"/>
      <c r="L38" s="169"/>
      <c r="M38" s="169"/>
      <c r="N38" s="348"/>
    </row>
    <row r="39" spans="3:14" s="251" customFormat="1">
      <c r="C39" s="168"/>
      <c r="D39" s="169"/>
      <c r="E39" s="169"/>
      <c r="F39" s="169"/>
      <c r="G39" s="348"/>
      <c r="J39" s="168"/>
      <c r="K39" s="169"/>
      <c r="L39" s="169"/>
      <c r="M39" s="169"/>
      <c r="N39" s="348"/>
    </row>
    <row r="40" spans="3:14" s="251" customFormat="1">
      <c r="C40" s="168"/>
      <c r="D40" s="169"/>
      <c r="E40" s="169"/>
      <c r="F40" s="169"/>
      <c r="G40" s="348"/>
      <c r="J40" s="168"/>
      <c r="K40" s="169"/>
      <c r="L40" s="169"/>
      <c r="M40" s="169"/>
      <c r="N40" s="348"/>
    </row>
    <row r="41" spans="3:14" s="251" customFormat="1">
      <c r="C41" s="168"/>
      <c r="D41" s="169"/>
      <c r="E41" s="169"/>
      <c r="F41" s="169"/>
      <c r="G41" s="348"/>
      <c r="J41" s="168"/>
      <c r="K41" s="169"/>
      <c r="L41" s="169"/>
      <c r="M41" s="169"/>
      <c r="N41" s="348"/>
    </row>
    <row r="42" spans="3:14" s="251" customFormat="1">
      <c r="C42" s="168"/>
      <c r="D42" s="169"/>
      <c r="E42" s="169"/>
      <c r="F42" s="169"/>
      <c r="G42" s="348"/>
      <c r="J42" s="168"/>
      <c r="K42" s="169"/>
      <c r="L42" s="169"/>
      <c r="M42" s="169"/>
      <c r="N42" s="348"/>
    </row>
    <row r="43" spans="3:14" s="251" customFormat="1">
      <c r="C43" s="168"/>
      <c r="D43" s="169"/>
      <c r="E43" s="169"/>
      <c r="F43" s="169"/>
      <c r="G43" s="348"/>
      <c r="J43" s="168"/>
      <c r="K43" s="169"/>
      <c r="L43" s="169"/>
      <c r="M43" s="169"/>
      <c r="N43" s="348"/>
    </row>
    <row r="44" spans="3:14" s="251" customFormat="1">
      <c r="C44" s="168"/>
      <c r="D44" s="169"/>
      <c r="E44" s="169"/>
      <c r="F44" s="169"/>
      <c r="G44" s="348"/>
      <c r="J44" s="168"/>
      <c r="K44" s="169"/>
      <c r="L44" s="169"/>
      <c r="M44" s="169"/>
      <c r="N44" s="348"/>
    </row>
    <row r="45" spans="3:14" s="251" customFormat="1">
      <c r="C45" s="168"/>
      <c r="D45" s="169"/>
      <c r="E45" s="169"/>
      <c r="F45" s="169"/>
      <c r="G45" s="348"/>
      <c r="J45" s="168"/>
      <c r="K45" s="169"/>
      <c r="L45" s="169"/>
      <c r="M45" s="169"/>
      <c r="N45" s="348"/>
    </row>
    <row r="46" spans="3:14" s="251" customFormat="1">
      <c r="C46" s="168"/>
      <c r="D46" s="169"/>
      <c r="E46" s="169"/>
      <c r="F46" s="169"/>
      <c r="G46" s="348"/>
      <c r="J46" s="168"/>
      <c r="K46" s="169"/>
      <c r="L46" s="169"/>
      <c r="M46" s="169"/>
      <c r="N46" s="348"/>
    </row>
    <row r="47" spans="3:14" s="251" customFormat="1">
      <c r="C47" s="168"/>
      <c r="D47" s="169"/>
      <c r="E47" s="169"/>
      <c r="F47" s="169"/>
      <c r="G47" s="348"/>
      <c r="J47" s="168"/>
      <c r="K47" s="169"/>
      <c r="L47" s="169"/>
      <c r="M47" s="169"/>
      <c r="N47" s="348"/>
    </row>
    <row r="48" spans="3:14" s="251" customFormat="1">
      <c r="C48" s="168"/>
      <c r="D48" s="169"/>
      <c r="E48" s="169"/>
      <c r="F48" s="169"/>
      <c r="G48" s="348"/>
      <c r="J48" s="168"/>
      <c r="K48" s="169"/>
      <c r="L48" s="169"/>
      <c r="M48" s="169"/>
      <c r="N48" s="348"/>
    </row>
    <row r="49" spans="3:14" s="251" customFormat="1">
      <c r="C49" s="168"/>
      <c r="D49" s="169"/>
      <c r="E49" s="169"/>
      <c r="F49" s="169"/>
      <c r="G49" s="348"/>
      <c r="J49" s="168"/>
      <c r="K49" s="169"/>
      <c r="L49" s="169"/>
      <c r="M49" s="169"/>
      <c r="N49" s="348"/>
    </row>
    <row r="50" spans="3:14" s="251" customFormat="1">
      <c r="C50" s="168"/>
      <c r="D50" s="169"/>
      <c r="E50" s="169"/>
      <c r="F50" s="169"/>
      <c r="G50" s="348"/>
      <c r="J50" s="168"/>
      <c r="K50" s="169"/>
      <c r="L50" s="169"/>
      <c r="M50" s="169"/>
      <c r="N50" s="348"/>
    </row>
    <row r="51" spans="3:14" s="251" customFormat="1">
      <c r="C51" s="168"/>
      <c r="D51" s="169"/>
      <c r="E51" s="169"/>
      <c r="F51" s="169"/>
      <c r="G51" s="348"/>
      <c r="J51" s="168"/>
      <c r="K51" s="169"/>
      <c r="L51" s="169"/>
      <c r="M51" s="169"/>
      <c r="N51" s="348"/>
    </row>
    <row r="52" spans="3:14" s="251" customFormat="1">
      <c r="C52" s="168"/>
      <c r="D52" s="169"/>
      <c r="E52" s="169"/>
      <c r="F52" s="169"/>
      <c r="G52" s="348"/>
      <c r="J52" s="168"/>
      <c r="K52" s="169"/>
      <c r="L52" s="169"/>
      <c r="M52" s="169"/>
      <c r="N52" s="348"/>
    </row>
    <row r="53" spans="3:14" s="251" customFormat="1">
      <c r="C53" s="168"/>
      <c r="D53" s="169"/>
      <c r="E53" s="169"/>
      <c r="F53" s="169"/>
      <c r="G53" s="348"/>
      <c r="J53" s="168"/>
      <c r="K53" s="169"/>
      <c r="L53" s="169"/>
      <c r="M53" s="169"/>
      <c r="N53" s="348"/>
    </row>
    <row r="54" spans="3:14" s="251" customFormat="1">
      <c r="C54" s="168"/>
      <c r="D54" s="169"/>
      <c r="E54" s="169"/>
      <c r="F54" s="169"/>
      <c r="G54" s="348"/>
      <c r="J54" s="168"/>
      <c r="K54" s="169"/>
      <c r="L54" s="169"/>
      <c r="M54" s="169"/>
      <c r="N54" s="348"/>
    </row>
    <row r="55" spans="3:14" s="251" customFormat="1">
      <c r="C55" s="168"/>
      <c r="D55" s="169"/>
      <c r="E55" s="169"/>
      <c r="F55" s="169"/>
      <c r="G55" s="348"/>
      <c r="J55" s="168"/>
      <c r="K55" s="169"/>
      <c r="L55" s="169"/>
      <c r="M55" s="169"/>
      <c r="N55" s="348"/>
    </row>
    <row r="56" spans="3:14" s="251" customFormat="1">
      <c r="C56" s="168"/>
      <c r="D56" s="169"/>
      <c r="E56" s="169"/>
      <c r="F56" s="169"/>
      <c r="G56" s="348"/>
      <c r="J56" s="168"/>
      <c r="K56" s="169"/>
      <c r="L56" s="169"/>
      <c r="M56" s="169"/>
      <c r="N56" s="348"/>
    </row>
    <row r="57" spans="3:14" s="251" customFormat="1">
      <c r="C57" s="168"/>
      <c r="D57" s="169"/>
      <c r="E57" s="169"/>
      <c r="F57" s="169"/>
      <c r="G57" s="348"/>
      <c r="J57" s="168"/>
      <c r="K57" s="169"/>
      <c r="L57" s="169"/>
      <c r="M57" s="169"/>
      <c r="N57" s="348"/>
    </row>
    <row r="58" spans="3:14" s="251" customFormat="1">
      <c r="C58" s="168"/>
      <c r="D58" s="169"/>
      <c r="E58" s="169"/>
      <c r="F58" s="169"/>
      <c r="G58" s="348"/>
      <c r="J58" s="168"/>
      <c r="K58" s="169"/>
      <c r="L58" s="169"/>
      <c r="M58" s="169"/>
      <c r="N58" s="348"/>
    </row>
    <row r="59" spans="3:14" s="251" customFormat="1">
      <c r="C59" s="168"/>
      <c r="D59" s="169"/>
      <c r="E59" s="169"/>
      <c r="F59" s="169"/>
      <c r="G59" s="348"/>
      <c r="J59" s="168"/>
      <c r="K59" s="169"/>
      <c r="L59" s="169"/>
      <c r="M59" s="169"/>
      <c r="N59" s="348"/>
    </row>
    <row r="60" spans="3:14" s="251" customFormat="1">
      <c r="C60" s="168"/>
      <c r="D60" s="169"/>
      <c r="E60" s="169"/>
      <c r="F60" s="169"/>
      <c r="G60" s="348"/>
      <c r="J60" s="168"/>
      <c r="K60" s="169"/>
      <c r="L60" s="169"/>
      <c r="M60" s="169"/>
      <c r="N60" s="348"/>
    </row>
    <row r="61" spans="3:14" s="251" customFormat="1">
      <c r="C61" s="168"/>
      <c r="D61" s="169"/>
      <c r="E61" s="169"/>
      <c r="F61" s="169"/>
      <c r="G61" s="348"/>
      <c r="J61" s="168"/>
      <c r="K61" s="169"/>
      <c r="L61" s="169"/>
      <c r="M61" s="169"/>
      <c r="N61" s="348"/>
    </row>
    <row r="62" spans="3:14" s="251" customFormat="1" ht="14" thickBot="1">
      <c r="C62" s="170"/>
      <c r="D62" s="171"/>
      <c r="E62" s="171"/>
      <c r="F62" s="171"/>
      <c r="G62" s="349"/>
      <c r="J62" s="170"/>
      <c r="K62" s="171"/>
      <c r="L62" s="171"/>
      <c r="M62" s="171"/>
      <c r="N62" s="349"/>
    </row>
    <row r="63" spans="3:14" s="134" customFormat="1" ht="14" thickBot="1"/>
    <row r="64" spans="3:14" s="134" customFormat="1" ht="15" thickBot="1">
      <c r="F64" s="188" t="s">
        <v>40</v>
      </c>
      <c r="G64" s="350">
        <f>SUM(G18:G62)</f>
        <v>0</v>
      </c>
      <c r="M64" s="188" t="s">
        <v>40</v>
      </c>
      <c r="N64" s="350">
        <f>SUM(N18:N62)</f>
        <v>0</v>
      </c>
    </row>
    <row r="65" spans="3:7" s="134" customFormat="1">
      <c r="F65" s="189"/>
      <c r="G65" s="190"/>
    </row>
    <row r="66" spans="3:7" s="193" customFormat="1">
      <c r="C66" s="191"/>
      <c r="D66" s="192"/>
      <c r="F66" s="194"/>
      <c r="G66" s="195"/>
    </row>
    <row r="67" spans="3:7" s="134" customFormat="1"/>
    <row r="68" spans="3:7" s="193" customFormat="1">
      <c r="C68" s="196"/>
    </row>
  </sheetData>
  <sheetProtection algorithmName="SHA-512" hashValue="TbDkKd9cJVTuIEQ/V0NXT6dVh0AZ87S1BXXalBi+yRIwlwfAZt8KE4IKKQMiF5Vt9yAYVwkZ6mD0rXTjyCawDw==" saltValue="g6M+3DDQaiGxKH8kTXK7Dg==" spinCount="100000" sheet="1" objects="1" scenarios="1"/>
  <mergeCells count="12">
    <mergeCell ref="J14:N14"/>
    <mergeCell ref="C13:G13"/>
    <mergeCell ref="C14:G14"/>
    <mergeCell ref="C2:G2"/>
    <mergeCell ref="C3:G3"/>
    <mergeCell ref="C5:D5"/>
    <mergeCell ref="E5:G5"/>
    <mergeCell ref="J2:N2"/>
    <mergeCell ref="J3:N3"/>
    <mergeCell ref="J5:K5"/>
    <mergeCell ref="L5:N5"/>
    <mergeCell ref="J13:N1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2D0EB-4446-6344-A988-336F0A822DCC}">
  <dimension ref="C1:L88"/>
  <sheetViews>
    <sheetView workbookViewId="0">
      <selection activeCell="C14" sqref="C14:F14"/>
    </sheetView>
  </sheetViews>
  <sheetFormatPr baseColWidth="10" defaultColWidth="13.796875" defaultRowHeight="13"/>
  <cols>
    <col min="1" max="1" width="13.796875" style="246"/>
    <col min="2" max="2" width="4.3984375" style="246" customWidth="1"/>
    <col min="3" max="3" width="60.19921875" style="246" customWidth="1"/>
    <col min="4" max="4" width="22.19921875" style="246" customWidth="1"/>
    <col min="5" max="5" width="15" style="246" customWidth="1"/>
    <col min="6" max="6" width="29.19921875" style="246" customWidth="1"/>
    <col min="7" max="7" width="4.3984375" style="246" customWidth="1"/>
    <col min="8" max="8" width="13.796875" style="246"/>
    <col min="9" max="9" width="60.19921875" style="246" customWidth="1"/>
    <col min="10" max="10" width="17.796875" style="246" customWidth="1"/>
    <col min="11" max="11" width="18.3984375" style="246" customWidth="1"/>
    <col min="12" max="12" width="25.59765625" style="246" customWidth="1"/>
    <col min="13" max="255" width="13.796875" style="246"/>
    <col min="256" max="256" width="4.3984375" style="246" customWidth="1"/>
    <col min="257" max="257" width="60.19921875" style="246" customWidth="1"/>
    <col min="258" max="258" width="22.19921875" style="246" customWidth="1"/>
    <col min="259" max="259" width="15" style="246" customWidth="1"/>
    <col min="260" max="260" width="26" style="246" customWidth="1"/>
    <col min="261" max="261" width="29.19921875" style="246" customWidth="1"/>
    <col min="262" max="262" width="4.3984375" style="246" customWidth="1"/>
    <col min="263" max="511" width="13.796875" style="246"/>
    <col min="512" max="512" width="4.3984375" style="246" customWidth="1"/>
    <col min="513" max="513" width="60.19921875" style="246" customWidth="1"/>
    <col min="514" max="514" width="22.19921875" style="246" customWidth="1"/>
    <col min="515" max="515" width="15" style="246" customWidth="1"/>
    <col min="516" max="516" width="26" style="246" customWidth="1"/>
    <col min="517" max="517" width="29.19921875" style="246" customWidth="1"/>
    <col min="518" max="518" width="4.3984375" style="246" customWidth="1"/>
    <col min="519" max="767" width="13.796875" style="246"/>
    <col min="768" max="768" width="4.3984375" style="246" customWidth="1"/>
    <col min="769" max="769" width="60.19921875" style="246" customWidth="1"/>
    <col min="770" max="770" width="22.19921875" style="246" customWidth="1"/>
    <col min="771" max="771" width="15" style="246" customWidth="1"/>
    <col min="772" max="772" width="26" style="246" customWidth="1"/>
    <col min="773" max="773" width="29.19921875" style="246" customWidth="1"/>
    <col min="774" max="774" width="4.3984375" style="246" customWidth="1"/>
    <col min="775" max="1023" width="13.796875" style="246"/>
    <col min="1024" max="1024" width="4.3984375" style="246" customWidth="1"/>
    <col min="1025" max="1025" width="60.19921875" style="246" customWidth="1"/>
    <col min="1026" max="1026" width="22.19921875" style="246" customWidth="1"/>
    <col min="1027" max="1027" width="15" style="246" customWidth="1"/>
    <col min="1028" max="1028" width="26" style="246" customWidth="1"/>
    <col min="1029" max="1029" width="29.19921875" style="246" customWidth="1"/>
    <col min="1030" max="1030" width="4.3984375" style="246" customWidth="1"/>
    <col min="1031" max="1279" width="13.796875" style="246"/>
    <col min="1280" max="1280" width="4.3984375" style="246" customWidth="1"/>
    <col min="1281" max="1281" width="60.19921875" style="246" customWidth="1"/>
    <col min="1282" max="1282" width="22.19921875" style="246" customWidth="1"/>
    <col min="1283" max="1283" width="15" style="246" customWidth="1"/>
    <col min="1284" max="1284" width="26" style="246" customWidth="1"/>
    <col min="1285" max="1285" width="29.19921875" style="246" customWidth="1"/>
    <col min="1286" max="1286" width="4.3984375" style="246" customWidth="1"/>
    <col min="1287" max="1535" width="13.796875" style="246"/>
    <col min="1536" max="1536" width="4.3984375" style="246" customWidth="1"/>
    <col min="1537" max="1537" width="60.19921875" style="246" customWidth="1"/>
    <col min="1538" max="1538" width="22.19921875" style="246" customWidth="1"/>
    <col min="1539" max="1539" width="15" style="246" customWidth="1"/>
    <col min="1540" max="1540" width="26" style="246" customWidth="1"/>
    <col min="1541" max="1541" width="29.19921875" style="246" customWidth="1"/>
    <col min="1542" max="1542" width="4.3984375" style="246" customWidth="1"/>
    <col min="1543" max="1791" width="13.796875" style="246"/>
    <col min="1792" max="1792" width="4.3984375" style="246" customWidth="1"/>
    <col min="1793" max="1793" width="60.19921875" style="246" customWidth="1"/>
    <col min="1794" max="1794" width="22.19921875" style="246" customWidth="1"/>
    <col min="1795" max="1795" width="15" style="246" customWidth="1"/>
    <col min="1796" max="1796" width="26" style="246" customWidth="1"/>
    <col min="1797" max="1797" width="29.19921875" style="246" customWidth="1"/>
    <col min="1798" max="1798" width="4.3984375" style="246" customWidth="1"/>
    <col min="1799" max="2047" width="13.796875" style="246"/>
    <col min="2048" max="2048" width="4.3984375" style="246" customWidth="1"/>
    <col min="2049" max="2049" width="60.19921875" style="246" customWidth="1"/>
    <col min="2050" max="2050" width="22.19921875" style="246" customWidth="1"/>
    <col min="2051" max="2051" width="15" style="246" customWidth="1"/>
    <col min="2052" max="2052" width="26" style="246" customWidth="1"/>
    <col min="2053" max="2053" width="29.19921875" style="246" customWidth="1"/>
    <col min="2054" max="2054" width="4.3984375" style="246" customWidth="1"/>
    <col min="2055" max="2303" width="13.796875" style="246"/>
    <col min="2304" max="2304" width="4.3984375" style="246" customWidth="1"/>
    <col min="2305" max="2305" width="60.19921875" style="246" customWidth="1"/>
    <col min="2306" max="2306" width="22.19921875" style="246" customWidth="1"/>
    <col min="2307" max="2307" width="15" style="246" customWidth="1"/>
    <col min="2308" max="2308" width="26" style="246" customWidth="1"/>
    <col min="2309" max="2309" width="29.19921875" style="246" customWidth="1"/>
    <col min="2310" max="2310" width="4.3984375" style="246" customWidth="1"/>
    <col min="2311" max="2559" width="13.796875" style="246"/>
    <col min="2560" max="2560" width="4.3984375" style="246" customWidth="1"/>
    <col min="2561" max="2561" width="60.19921875" style="246" customWidth="1"/>
    <col min="2562" max="2562" width="22.19921875" style="246" customWidth="1"/>
    <col min="2563" max="2563" width="15" style="246" customWidth="1"/>
    <col min="2564" max="2564" width="26" style="246" customWidth="1"/>
    <col min="2565" max="2565" width="29.19921875" style="246" customWidth="1"/>
    <col min="2566" max="2566" width="4.3984375" style="246" customWidth="1"/>
    <col min="2567" max="2815" width="13.796875" style="246"/>
    <col min="2816" max="2816" width="4.3984375" style="246" customWidth="1"/>
    <col min="2817" max="2817" width="60.19921875" style="246" customWidth="1"/>
    <col min="2818" max="2818" width="22.19921875" style="246" customWidth="1"/>
    <col min="2819" max="2819" width="15" style="246" customWidth="1"/>
    <col min="2820" max="2820" width="26" style="246" customWidth="1"/>
    <col min="2821" max="2821" width="29.19921875" style="246" customWidth="1"/>
    <col min="2822" max="2822" width="4.3984375" style="246" customWidth="1"/>
    <col min="2823" max="3071" width="13.796875" style="246"/>
    <col min="3072" max="3072" width="4.3984375" style="246" customWidth="1"/>
    <col min="3073" max="3073" width="60.19921875" style="246" customWidth="1"/>
    <col min="3074" max="3074" width="22.19921875" style="246" customWidth="1"/>
    <col min="3075" max="3075" width="15" style="246" customWidth="1"/>
    <col min="3076" max="3076" width="26" style="246" customWidth="1"/>
    <col min="3077" max="3077" width="29.19921875" style="246" customWidth="1"/>
    <col min="3078" max="3078" width="4.3984375" style="246" customWidth="1"/>
    <col min="3079" max="3327" width="13.796875" style="246"/>
    <col min="3328" max="3328" width="4.3984375" style="246" customWidth="1"/>
    <col min="3329" max="3329" width="60.19921875" style="246" customWidth="1"/>
    <col min="3330" max="3330" width="22.19921875" style="246" customWidth="1"/>
    <col min="3331" max="3331" width="15" style="246" customWidth="1"/>
    <col min="3332" max="3332" width="26" style="246" customWidth="1"/>
    <col min="3333" max="3333" width="29.19921875" style="246" customWidth="1"/>
    <col min="3334" max="3334" width="4.3984375" style="246" customWidth="1"/>
    <col min="3335" max="3583" width="13.796875" style="246"/>
    <col min="3584" max="3584" width="4.3984375" style="246" customWidth="1"/>
    <col min="3585" max="3585" width="60.19921875" style="246" customWidth="1"/>
    <col min="3586" max="3586" width="22.19921875" style="246" customWidth="1"/>
    <col min="3587" max="3587" width="15" style="246" customWidth="1"/>
    <col min="3588" max="3588" width="26" style="246" customWidth="1"/>
    <col min="3589" max="3589" width="29.19921875" style="246" customWidth="1"/>
    <col min="3590" max="3590" width="4.3984375" style="246" customWidth="1"/>
    <col min="3591" max="3839" width="13.796875" style="246"/>
    <col min="3840" max="3840" width="4.3984375" style="246" customWidth="1"/>
    <col min="3841" max="3841" width="60.19921875" style="246" customWidth="1"/>
    <col min="3842" max="3842" width="22.19921875" style="246" customWidth="1"/>
    <col min="3843" max="3843" width="15" style="246" customWidth="1"/>
    <col min="3844" max="3844" width="26" style="246" customWidth="1"/>
    <col min="3845" max="3845" width="29.19921875" style="246" customWidth="1"/>
    <col min="3846" max="3846" width="4.3984375" style="246" customWidth="1"/>
    <col min="3847" max="4095" width="13.796875" style="246"/>
    <col min="4096" max="4096" width="4.3984375" style="246" customWidth="1"/>
    <col min="4097" max="4097" width="60.19921875" style="246" customWidth="1"/>
    <col min="4098" max="4098" width="22.19921875" style="246" customWidth="1"/>
    <col min="4099" max="4099" width="15" style="246" customWidth="1"/>
    <col min="4100" max="4100" width="26" style="246" customWidth="1"/>
    <col min="4101" max="4101" width="29.19921875" style="246" customWidth="1"/>
    <col min="4102" max="4102" width="4.3984375" style="246" customWidth="1"/>
    <col min="4103" max="4351" width="13.796875" style="246"/>
    <col min="4352" max="4352" width="4.3984375" style="246" customWidth="1"/>
    <col min="4353" max="4353" width="60.19921875" style="246" customWidth="1"/>
    <col min="4354" max="4354" width="22.19921875" style="246" customWidth="1"/>
    <col min="4355" max="4355" width="15" style="246" customWidth="1"/>
    <col min="4356" max="4356" width="26" style="246" customWidth="1"/>
    <col min="4357" max="4357" width="29.19921875" style="246" customWidth="1"/>
    <col min="4358" max="4358" width="4.3984375" style="246" customWidth="1"/>
    <col min="4359" max="4607" width="13.796875" style="246"/>
    <col min="4608" max="4608" width="4.3984375" style="246" customWidth="1"/>
    <col min="4609" max="4609" width="60.19921875" style="246" customWidth="1"/>
    <col min="4610" max="4610" width="22.19921875" style="246" customWidth="1"/>
    <col min="4611" max="4611" width="15" style="246" customWidth="1"/>
    <col min="4612" max="4612" width="26" style="246" customWidth="1"/>
    <col min="4613" max="4613" width="29.19921875" style="246" customWidth="1"/>
    <col min="4614" max="4614" width="4.3984375" style="246" customWidth="1"/>
    <col min="4615" max="4863" width="13.796875" style="246"/>
    <col min="4864" max="4864" width="4.3984375" style="246" customWidth="1"/>
    <col min="4865" max="4865" width="60.19921875" style="246" customWidth="1"/>
    <col min="4866" max="4866" width="22.19921875" style="246" customWidth="1"/>
    <col min="4867" max="4867" width="15" style="246" customWidth="1"/>
    <col min="4868" max="4868" width="26" style="246" customWidth="1"/>
    <col min="4869" max="4869" width="29.19921875" style="246" customWidth="1"/>
    <col min="4870" max="4870" width="4.3984375" style="246" customWidth="1"/>
    <col min="4871" max="5119" width="13.796875" style="246"/>
    <col min="5120" max="5120" width="4.3984375" style="246" customWidth="1"/>
    <col min="5121" max="5121" width="60.19921875" style="246" customWidth="1"/>
    <col min="5122" max="5122" width="22.19921875" style="246" customWidth="1"/>
    <col min="5123" max="5123" width="15" style="246" customWidth="1"/>
    <col min="5124" max="5124" width="26" style="246" customWidth="1"/>
    <col min="5125" max="5125" width="29.19921875" style="246" customWidth="1"/>
    <col min="5126" max="5126" width="4.3984375" style="246" customWidth="1"/>
    <col min="5127" max="5375" width="13.796875" style="246"/>
    <col min="5376" max="5376" width="4.3984375" style="246" customWidth="1"/>
    <col min="5377" max="5377" width="60.19921875" style="246" customWidth="1"/>
    <col min="5378" max="5378" width="22.19921875" style="246" customWidth="1"/>
    <col min="5379" max="5379" width="15" style="246" customWidth="1"/>
    <col min="5380" max="5380" width="26" style="246" customWidth="1"/>
    <col min="5381" max="5381" width="29.19921875" style="246" customWidth="1"/>
    <col min="5382" max="5382" width="4.3984375" style="246" customWidth="1"/>
    <col min="5383" max="5631" width="13.796875" style="246"/>
    <col min="5632" max="5632" width="4.3984375" style="246" customWidth="1"/>
    <col min="5633" max="5633" width="60.19921875" style="246" customWidth="1"/>
    <col min="5634" max="5634" width="22.19921875" style="246" customWidth="1"/>
    <col min="5635" max="5635" width="15" style="246" customWidth="1"/>
    <col min="5636" max="5636" width="26" style="246" customWidth="1"/>
    <col min="5637" max="5637" width="29.19921875" style="246" customWidth="1"/>
    <col min="5638" max="5638" width="4.3984375" style="246" customWidth="1"/>
    <col min="5639" max="5887" width="13.796875" style="246"/>
    <col min="5888" max="5888" width="4.3984375" style="246" customWidth="1"/>
    <col min="5889" max="5889" width="60.19921875" style="246" customWidth="1"/>
    <col min="5890" max="5890" width="22.19921875" style="246" customWidth="1"/>
    <col min="5891" max="5891" width="15" style="246" customWidth="1"/>
    <col min="5892" max="5892" width="26" style="246" customWidth="1"/>
    <col min="5893" max="5893" width="29.19921875" style="246" customWidth="1"/>
    <col min="5894" max="5894" width="4.3984375" style="246" customWidth="1"/>
    <col min="5895" max="6143" width="13.796875" style="246"/>
    <col min="6144" max="6144" width="4.3984375" style="246" customWidth="1"/>
    <col min="6145" max="6145" width="60.19921875" style="246" customWidth="1"/>
    <col min="6146" max="6146" width="22.19921875" style="246" customWidth="1"/>
    <col min="6147" max="6147" width="15" style="246" customWidth="1"/>
    <col min="6148" max="6148" width="26" style="246" customWidth="1"/>
    <col min="6149" max="6149" width="29.19921875" style="246" customWidth="1"/>
    <col min="6150" max="6150" width="4.3984375" style="246" customWidth="1"/>
    <col min="6151" max="6399" width="13.796875" style="246"/>
    <col min="6400" max="6400" width="4.3984375" style="246" customWidth="1"/>
    <col min="6401" max="6401" width="60.19921875" style="246" customWidth="1"/>
    <col min="6402" max="6402" width="22.19921875" style="246" customWidth="1"/>
    <col min="6403" max="6403" width="15" style="246" customWidth="1"/>
    <col min="6404" max="6404" width="26" style="246" customWidth="1"/>
    <col min="6405" max="6405" width="29.19921875" style="246" customWidth="1"/>
    <col min="6406" max="6406" width="4.3984375" style="246" customWidth="1"/>
    <col min="6407" max="6655" width="13.796875" style="246"/>
    <col min="6656" max="6656" width="4.3984375" style="246" customWidth="1"/>
    <col min="6657" max="6657" width="60.19921875" style="246" customWidth="1"/>
    <col min="6658" max="6658" width="22.19921875" style="246" customWidth="1"/>
    <col min="6659" max="6659" width="15" style="246" customWidth="1"/>
    <col min="6660" max="6660" width="26" style="246" customWidth="1"/>
    <col min="6661" max="6661" width="29.19921875" style="246" customWidth="1"/>
    <col min="6662" max="6662" width="4.3984375" style="246" customWidth="1"/>
    <col min="6663" max="6911" width="13.796875" style="246"/>
    <col min="6912" max="6912" width="4.3984375" style="246" customWidth="1"/>
    <col min="6913" max="6913" width="60.19921875" style="246" customWidth="1"/>
    <col min="6914" max="6914" width="22.19921875" style="246" customWidth="1"/>
    <col min="6915" max="6915" width="15" style="246" customWidth="1"/>
    <col min="6916" max="6916" width="26" style="246" customWidth="1"/>
    <col min="6917" max="6917" width="29.19921875" style="246" customWidth="1"/>
    <col min="6918" max="6918" width="4.3984375" style="246" customWidth="1"/>
    <col min="6919" max="7167" width="13.796875" style="246"/>
    <col min="7168" max="7168" width="4.3984375" style="246" customWidth="1"/>
    <col min="7169" max="7169" width="60.19921875" style="246" customWidth="1"/>
    <col min="7170" max="7170" width="22.19921875" style="246" customWidth="1"/>
    <col min="7171" max="7171" width="15" style="246" customWidth="1"/>
    <col min="7172" max="7172" width="26" style="246" customWidth="1"/>
    <col min="7173" max="7173" width="29.19921875" style="246" customWidth="1"/>
    <col min="7174" max="7174" width="4.3984375" style="246" customWidth="1"/>
    <col min="7175" max="7423" width="13.796875" style="246"/>
    <col min="7424" max="7424" width="4.3984375" style="246" customWidth="1"/>
    <col min="7425" max="7425" width="60.19921875" style="246" customWidth="1"/>
    <col min="7426" max="7426" width="22.19921875" style="246" customWidth="1"/>
    <col min="7427" max="7427" width="15" style="246" customWidth="1"/>
    <col min="7428" max="7428" width="26" style="246" customWidth="1"/>
    <col min="7429" max="7429" width="29.19921875" style="246" customWidth="1"/>
    <col min="7430" max="7430" width="4.3984375" style="246" customWidth="1"/>
    <col min="7431" max="7679" width="13.796875" style="246"/>
    <col min="7680" max="7680" width="4.3984375" style="246" customWidth="1"/>
    <col min="7681" max="7681" width="60.19921875" style="246" customWidth="1"/>
    <col min="7682" max="7682" width="22.19921875" style="246" customWidth="1"/>
    <col min="7683" max="7683" width="15" style="246" customWidth="1"/>
    <col min="7684" max="7684" width="26" style="246" customWidth="1"/>
    <col min="7685" max="7685" width="29.19921875" style="246" customWidth="1"/>
    <col min="7686" max="7686" width="4.3984375" style="246" customWidth="1"/>
    <col min="7687" max="7935" width="13.796875" style="246"/>
    <col min="7936" max="7936" width="4.3984375" style="246" customWidth="1"/>
    <col min="7937" max="7937" width="60.19921875" style="246" customWidth="1"/>
    <col min="7938" max="7938" width="22.19921875" style="246" customWidth="1"/>
    <col min="7939" max="7939" width="15" style="246" customWidth="1"/>
    <col min="7940" max="7940" width="26" style="246" customWidth="1"/>
    <col min="7941" max="7941" width="29.19921875" style="246" customWidth="1"/>
    <col min="7942" max="7942" width="4.3984375" style="246" customWidth="1"/>
    <col min="7943" max="8191" width="13.796875" style="246"/>
    <col min="8192" max="8192" width="4.3984375" style="246" customWidth="1"/>
    <col min="8193" max="8193" width="60.19921875" style="246" customWidth="1"/>
    <col min="8194" max="8194" width="22.19921875" style="246" customWidth="1"/>
    <col min="8195" max="8195" width="15" style="246" customWidth="1"/>
    <col min="8196" max="8196" width="26" style="246" customWidth="1"/>
    <col min="8197" max="8197" width="29.19921875" style="246" customWidth="1"/>
    <col min="8198" max="8198" width="4.3984375" style="246" customWidth="1"/>
    <col min="8199" max="8447" width="13.796875" style="246"/>
    <col min="8448" max="8448" width="4.3984375" style="246" customWidth="1"/>
    <col min="8449" max="8449" width="60.19921875" style="246" customWidth="1"/>
    <col min="8450" max="8450" width="22.19921875" style="246" customWidth="1"/>
    <col min="8451" max="8451" width="15" style="246" customWidth="1"/>
    <col min="8452" max="8452" width="26" style="246" customWidth="1"/>
    <col min="8453" max="8453" width="29.19921875" style="246" customWidth="1"/>
    <col min="8454" max="8454" width="4.3984375" style="246" customWidth="1"/>
    <col min="8455" max="8703" width="13.796875" style="246"/>
    <col min="8704" max="8704" width="4.3984375" style="246" customWidth="1"/>
    <col min="8705" max="8705" width="60.19921875" style="246" customWidth="1"/>
    <col min="8706" max="8706" width="22.19921875" style="246" customWidth="1"/>
    <col min="8707" max="8707" width="15" style="246" customWidth="1"/>
    <col min="8708" max="8708" width="26" style="246" customWidth="1"/>
    <col min="8709" max="8709" width="29.19921875" style="246" customWidth="1"/>
    <col min="8710" max="8710" width="4.3984375" style="246" customWidth="1"/>
    <col min="8711" max="8959" width="13.796875" style="246"/>
    <col min="8960" max="8960" width="4.3984375" style="246" customWidth="1"/>
    <col min="8961" max="8961" width="60.19921875" style="246" customWidth="1"/>
    <col min="8962" max="8962" width="22.19921875" style="246" customWidth="1"/>
    <col min="8963" max="8963" width="15" style="246" customWidth="1"/>
    <col min="8964" max="8964" width="26" style="246" customWidth="1"/>
    <col min="8965" max="8965" width="29.19921875" style="246" customWidth="1"/>
    <col min="8966" max="8966" width="4.3984375" style="246" customWidth="1"/>
    <col min="8967" max="9215" width="13.796875" style="246"/>
    <col min="9216" max="9216" width="4.3984375" style="246" customWidth="1"/>
    <col min="9217" max="9217" width="60.19921875" style="246" customWidth="1"/>
    <col min="9218" max="9218" width="22.19921875" style="246" customWidth="1"/>
    <col min="9219" max="9219" width="15" style="246" customWidth="1"/>
    <col min="9220" max="9220" width="26" style="246" customWidth="1"/>
    <col min="9221" max="9221" width="29.19921875" style="246" customWidth="1"/>
    <col min="9222" max="9222" width="4.3984375" style="246" customWidth="1"/>
    <col min="9223" max="9471" width="13.796875" style="246"/>
    <col min="9472" max="9472" width="4.3984375" style="246" customWidth="1"/>
    <col min="9473" max="9473" width="60.19921875" style="246" customWidth="1"/>
    <col min="9474" max="9474" width="22.19921875" style="246" customWidth="1"/>
    <col min="9475" max="9475" width="15" style="246" customWidth="1"/>
    <col min="9476" max="9476" width="26" style="246" customWidth="1"/>
    <col min="9477" max="9477" width="29.19921875" style="246" customWidth="1"/>
    <col min="9478" max="9478" width="4.3984375" style="246" customWidth="1"/>
    <col min="9479" max="9727" width="13.796875" style="246"/>
    <col min="9728" max="9728" width="4.3984375" style="246" customWidth="1"/>
    <col min="9729" max="9729" width="60.19921875" style="246" customWidth="1"/>
    <col min="9730" max="9730" width="22.19921875" style="246" customWidth="1"/>
    <col min="9731" max="9731" width="15" style="246" customWidth="1"/>
    <col min="9732" max="9732" width="26" style="246" customWidth="1"/>
    <col min="9733" max="9733" width="29.19921875" style="246" customWidth="1"/>
    <col min="9734" max="9734" width="4.3984375" style="246" customWidth="1"/>
    <col min="9735" max="9983" width="13.796875" style="246"/>
    <col min="9984" max="9984" width="4.3984375" style="246" customWidth="1"/>
    <col min="9985" max="9985" width="60.19921875" style="246" customWidth="1"/>
    <col min="9986" max="9986" width="22.19921875" style="246" customWidth="1"/>
    <col min="9987" max="9987" width="15" style="246" customWidth="1"/>
    <col min="9988" max="9988" width="26" style="246" customWidth="1"/>
    <col min="9989" max="9989" width="29.19921875" style="246" customWidth="1"/>
    <col min="9990" max="9990" width="4.3984375" style="246" customWidth="1"/>
    <col min="9991" max="10239" width="13.796875" style="246"/>
    <col min="10240" max="10240" width="4.3984375" style="246" customWidth="1"/>
    <col min="10241" max="10241" width="60.19921875" style="246" customWidth="1"/>
    <col min="10242" max="10242" width="22.19921875" style="246" customWidth="1"/>
    <col min="10243" max="10243" width="15" style="246" customWidth="1"/>
    <col min="10244" max="10244" width="26" style="246" customWidth="1"/>
    <col min="10245" max="10245" width="29.19921875" style="246" customWidth="1"/>
    <col min="10246" max="10246" width="4.3984375" style="246" customWidth="1"/>
    <col min="10247" max="10495" width="13.796875" style="246"/>
    <col min="10496" max="10496" width="4.3984375" style="246" customWidth="1"/>
    <col min="10497" max="10497" width="60.19921875" style="246" customWidth="1"/>
    <col min="10498" max="10498" width="22.19921875" style="246" customWidth="1"/>
    <col min="10499" max="10499" width="15" style="246" customWidth="1"/>
    <col min="10500" max="10500" width="26" style="246" customWidth="1"/>
    <col min="10501" max="10501" width="29.19921875" style="246" customWidth="1"/>
    <col min="10502" max="10502" width="4.3984375" style="246" customWidth="1"/>
    <col min="10503" max="10751" width="13.796875" style="246"/>
    <col min="10752" max="10752" width="4.3984375" style="246" customWidth="1"/>
    <col min="10753" max="10753" width="60.19921875" style="246" customWidth="1"/>
    <col min="10754" max="10754" width="22.19921875" style="246" customWidth="1"/>
    <col min="10755" max="10755" width="15" style="246" customWidth="1"/>
    <col min="10756" max="10756" width="26" style="246" customWidth="1"/>
    <col min="10757" max="10757" width="29.19921875" style="246" customWidth="1"/>
    <col min="10758" max="10758" width="4.3984375" style="246" customWidth="1"/>
    <col min="10759" max="11007" width="13.796875" style="246"/>
    <col min="11008" max="11008" width="4.3984375" style="246" customWidth="1"/>
    <col min="11009" max="11009" width="60.19921875" style="246" customWidth="1"/>
    <col min="11010" max="11010" width="22.19921875" style="246" customWidth="1"/>
    <col min="11011" max="11011" width="15" style="246" customWidth="1"/>
    <col min="11012" max="11012" width="26" style="246" customWidth="1"/>
    <col min="11013" max="11013" width="29.19921875" style="246" customWidth="1"/>
    <col min="11014" max="11014" width="4.3984375" style="246" customWidth="1"/>
    <col min="11015" max="11263" width="13.796875" style="246"/>
    <col min="11264" max="11264" width="4.3984375" style="246" customWidth="1"/>
    <col min="11265" max="11265" width="60.19921875" style="246" customWidth="1"/>
    <col min="11266" max="11266" width="22.19921875" style="246" customWidth="1"/>
    <col min="11267" max="11267" width="15" style="246" customWidth="1"/>
    <col min="11268" max="11268" width="26" style="246" customWidth="1"/>
    <col min="11269" max="11269" width="29.19921875" style="246" customWidth="1"/>
    <col min="11270" max="11270" width="4.3984375" style="246" customWidth="1"/>
    <col min="11271" max="11519" width="13.796875" style="246"/>
    <col min="11520" max="11520" width="4.3984375" style="246" customWidth="1"/>
    <col min="11521" max="11521" width="60.19921875" style="246" customWidth="1"/>
    <col min="11522" max="11522" width="22.19921875" style="246" customWidth="1"/>
    <col min="11523" max="11523" width="15" style="246" customWidth="1"/>
    <col min="11524" max="11524" width="26" style="246" customWidth="1"/>
    <col min="11525" max="11525" width="29.19921875" style="246" customWidth="1"/>
    <col min="11526" max="11526" width="4.3984375" style="246" customWidth="1"/>
    <col min="11527" max="11775" width="13.796875" style="246"/>
    <col min="11776" max="11776" width="4.3984375" style="246" customWidth="1"/>
    <col min="11777" max="11777" width="60.19921875" style="246" customWidth="1"/>
    <col min="11778" max="11778" width="22.19921875" style="246" customWidth="1"/>
    <col min="11779" max="11779" width="15" style="246" customWidth="1"/>
    <col min="11780" max="11780" width="26" style="246" customWidth="1"/>
    <col min="11781" max="11781" width="29.19921875" style="246" customWidth="1"/>
    <col min="11782" max="11782" width="4.3984375" style="246" customWidth="1"/>
    <col min="11783" max="12031" width="13.796875" style="246"/>
    <col min="12032" max="12032" width="4.3984375" style="246" customWidth="1"/>
    <col min="12033" max="12033" width="60.19921875" style="246" customWidth="1"/>
    <col min="12034" max="12034" width="22.19921875" style="246" customWidth="1"/>
    <col min="12035" max="12035" width="15" style="246" customWidth="1"/>
    <col min="12036" max="12036" width="26" style="246" customWidth="1"/>
    <col min="12037" max="12037" width="29.19921875" style="246" customWidth="1"/>
    <col min="12038" max="12038" width="4.3984375" style="246" customWidth="1"/>
    <col min="12039" max="12287" width="13.796875" style="246"/>
    <col min="12288" max="12288" width="4.3984375" style="246" customWidth="1"/>
    <col min="12289" max="12289" width="60.19921875" style="246" customWidth="1"/>
    <col min="12290" max="12290" width="22.19921875" style="246" customWidth="1"/>
    <col min="12291" max="12291" width="15" style="246" customWidth="1"/>
    <col min="12292" max="12292" width="26" style="246" customWidth="1"/>
    <col min="12293" max="12293" width="29.19921875" style="246" customWidth="1"/>
    <col min="12294" max="12294" width="4.3984375" style="246" customWidth="1"/>
    <col min="12295" max="12543" width="13.796875" style="246"/>
    <col min="12544" max="12544" width="4.3984375" style="246" customWidth="1"/>
    <col min="12545" max="12545" width="60.19921875" style="246" customWidth="1"/>
    <col min="12546" max="12546" width="22.19921875" style="246" customWidth="1"/>
    <col min="12547" max="12547" width="15" style="246" customWidth="1"/>
    <col min="12548" max="12548" width="26" style="246" customWidth="1"/>
    <col min="12549" max="12549" width="29.19921875" style="246" customWidth="1"/>
    <col min="12550" max="12550" width="4.3984375" style="246" customWidth="1"/>
    <col min="12551" max="12799" width="13.796875" style="246"/>
    <col min="12800" max="12800" width="4.3984375" style="246" customWidth="1"/>
    <col min="12801" max="12801" width="60.19921875" style="246" customWidth="1"/>
    <col min="12802" max="12802" width="22.19921875" style="246" customWidth="1"/>
    <col min="12803" max="12803" width="15" style="246" customWidth="1"/>
    <col min="12804" max="12804" width="26" style="246" customWidth="1"/>
    <col min="12805" max="12805" width="29.19921875" style="246" customWidth="1"/>
    <col min="12806" max="12806" width="4.3984375" style="246" customWidth="1"/>
    <col min="12807" max="13055" width="13.796875" style="246"/>
    <col min="13056" max="13056" width="4.3984375" style="246" customWidth="1"/>
    <col min="13057" max="13057" width="60.19921875" style="246" customWidth="1"/>
    <col min="13058" max="13058" width="22.19921875" style="246" customWidth="1"/>
    <col min="13059" max="13059" width="15" style="246" customWidth="1"/>
    <col min="13060" max="13060" width="26" style="246" customWidth="1"/>
    <col min="13061" max="13061" width="29.19921875" style="246" customWidth="1"/>
    <col min="13062" max="13062" width="4.3984375" style="246" customWidth="1"/>
    <col min="13063" max="13311" width="13.796875" style="246"/>
    <col min="13312" max="13312" width="4.3984375" style="246" customWidth="1"/>
    <col min="13313" max="13313" width="60.19921875" style="246" customWidth="1"/>
    <col min="13314" max="13314" width="22.19921875" style="246" customWidth="1"/>
    <col min="13315" max="13315" width="15" style="246" customWidth="1"/>
    <col min="13316" max="13316" width="26" style="246" customWidth="1"/>
    <col min="13317" max="13317" width="29.19921875" style="246" customWidth="1"/>
    <col min="13318" max="13318" width="4.3984375" style="246" customWidth="1"/>
    <col min="13319" max="13567" width="13.796875" style="246"/>
    <col min="13568" max="13568" width="4.3984375" style="246" customWidth="1"/>
    <col min="13569" max="13569" width="60.19921875" style="246" customWidth="1"/>
    <col min="13570" max="13570" width="22.19921875" style="246" customWidth="1"/>
    <col min="13571" max="13571" width="15" style="246" customWidth="1"/>
    <col min="13572" max="13572" width="26" style="246" customWidth="1"/>
    <col min="13573" max="13573" width="29.19921875" style="246" customWidth="1"/>
    <col min="13574" max="13574" width="4.3984375" style="246" customWidth="1"/>
    <col min="13575" max="13823" width="13.796875" style="246"/>
    <col min="13824" max="13824" width="4.3984375" style="246" customWidth="1"/>
    <col min="13825" max="13825" width="60.19921875" style="246" customWidth="1"/>
    <col min="13826" max="13826" width="22.19921875" style="246" customWidth="1"/>
    <col min="13827" max="13827" width="15" style="246" customWidth="1"/>
    <col min="13828" max="13828" width="26" style="246" customWidth="1"/>
    <col min="13829" max="13829" width="29.19921875" style="246" customWidth="1"/>
    <col min="13830" max="13830" width="4.3984375" style="246" customWidth="1"/>
    <col min="13831" max="14079" width="13.796875" style="246"/>
    <col min="14080" max="14080" width="4.3984375" style="246" customWidth="1"/>
    <col min="14081" max="14081" width="60.19921875" style="246" customWidth="1"/>
    <col min="14082" max="14082" width="22.19921875" style="246" customWidth="1"/>
    <col min="14083" max="14083" width="15" style="246" customWidth="1"/>
    <col min="14084" max="14084" width="26" style="246" customWidth="1"/>
    <col min="14085" max="14085" width="29.19921875" style="246" customWidth="1"/>
    <col min="14086" max="14086" width="4.3984375" style="246" customWidth="1"/>
    <col min="14087" max="14335" width="13.796875" style="246"/>
    <col min="14336" max="14336" width="4.3984375" style="246" customWidth="1"/>
    <col min="14337" max="14337" width="60.19921875" style="246" customWidth="1"/>
    <col min="14338" max="14338" width="22.19921875" style="246" customWidth="1"/>
    <col min="14339" max="14339" width="15" style="246" customWidth="1"/>
    <col min="14340" max="14340" width="26" style="246" customWidth="1"/>
    <col min="14341" max="14341" width="29.19921875" style="246" customWidth="1"/>
    <col min="14342" max="14342" width="4.3984375" style="246" customWidth="1"/>
    <col min="14343" max="14591" width="13.796875" style="246"/>
    <col min="14592" max="14592" width="4.3984375" style="246" customWidth="1"/>
    <col min="14593" max="14593" width="60.19921875" style="246" customWidth="1"/>
    <col min="14594" max="14594" width="22.19921875" style="246" customWidth="1"/>
    <col min="14595" max="14595" width="15" style="246" customWidth="1"/>
    <col min="14596" max="14596" width="26" style="246" customWidth="1"/>
    <col min="14597" max="14597" width="29.19921875" style="246" customWidth="1"/>
    <col min="14598" max="14598" width="4.3984375" style="246" customWidth="1"/>
    <col min="14599" max="14847" width="13.796875" style="246"/>
    <col min="14848" max="14848" width="4.3984375" style="246" customWidth="1"/>
    <col min="14849" max="14849" width="60.19921875" style="246" customWidth="1"/>
    <col min="14850" max="14850" width="22.19921875" style="246" customWidth="1"/>
    <col min="14851" max="14851" width="15" style="246" customWidth="1"/>
    <col min="14852" max="14852" width="26" style="246" customWidth="1"/>
    <col min="14853" max="14853" width="29.19921875" style="246" customWidth="1"/>
    <col min="14854" max="14854" width="4.3984375" style="246" customWidth="1"/>
    <col min="14855" max="15103" width="13.796875" style="246"/>
    <col min="15104" max="15104" width="4.3984375" style="246" customWidth="1"/>
    <col min="15105" max="15105" width="60.19921875" style="246" customWidth="1"/>
    <col min="15106" max="15106" width="22.19921875" style="246" customWidth="1"/>
    <col min="15107" max="15107" width="15" style="246" customWidth="1"/>
    <col min="15108" max="15108" width="26" style="246" customWidth="1"/>
    <col min="15109" max="15109" width="29.19921875" style="246" customWidth="1"/>
    <col min="15110" max="15110" width="4.3984375" style="246" customWidth="1"/>
    <col min="15111" max="15359" width="13.796875" style="246"/>
    <col min="15360" max="15360" width="4.3984375" style="246" customWidth="1"/>
    <col min="15361" max="15361" width="60.19921875" style="246" customWidth="1"/>
    <col min="15362" max="15362" width="22.19921875" style="246" customWidth="1"/>
    <col min="15363" max="15363" width="15" style="246" customWidth="1"/>
    <col min="15364" max="15364" width="26" style="246" customWidth="1"/>
    <col min="15365" max="15365" width="29.19921875" style="246" customWidth="1"/>
    <col min="15366" max="15366" width="4.3984375" style="246" customWidth="1"/>
    <col min="15367" max="15615" width="13.796875" style="246"/>
    <col min="15616" max="15616" width="4.3984375" style="246" customWidth="1"/>
    <col min="15617" max="15617" width="60.19921875" style="246" customWidth="1"/>
    <col min="15618" max="15618" width="22.19921875" style="246" customWidth="1"/>
    <col min="15619" max="15619" width="15" style="246" customWidth="1"/>
    <col min="15620" max="15620" width="26" style="246" customWidth="1"/>
    <col min="15621" max="15621" width="29.19921875" style="246" customWidth="1"/>
    <col min="15622" max="15622" width="4.3984375" style="246" customWidth="1"/>
    <col min="15623" max="15871" width="13.796875" style="246"/>
    <col min="15872" max="15872" width="4.3984375" style="246" customWidth="1"/>
    <col min="15873" max="15873" width="60.19921875" style="246" customWidth="1"/>
    <col min="15874" max="15874" width="22.19921875" style="246" customWidth="1"/>
    <col min="15875" max="15875" width="15" style="246" customWidth="1"/>
    <col min="15876" max="15876" width="26" style="246" customWidth="1"/>
    <col min="15877" max="15877" width="29.19921875" style="246" customWidth="1"/>
    <col min="15878" max="15878" width="4.3984375" style="246" customWidth="1"/>
    <col min="15879" max="16127" width="13.796875" style="246"/>
    <col min="16128" max="16128" width="4.3984375" style="246" customWidth="1"/>
    <col min="16129" max="16129" width="60.19921875" style="246" customWidth="1"/>
    <col min="16130" max="16130" width="22.19921875" style="246" customWidth="1"/>
    <col min="16131" max="16131" width="15" style="246" customWidth="1"/>
    <col min="16132" max="16132" width="26" style="246" customWidth="1"/>
    <col min="16133" max="16133" width="29.19921875" style="246" customWidth="1"/>
    <col min="16134" max="16134" width="4.3984375" style="246" customWidth="1"/>
    <col min="16135" max="16384" width="13.796875" style="246"/>
  </cols>
  <sheetData>
    <row r="1" spans="3:12" s="8" customFormat="1"/>
    <row r="2" spans="3:12" s="8" customFormat="1" ht="18">
      <c r="C2" s="469" t="s">
        <v>93</v>
      </c>
      <c r="D2" s="469"/>
      <c r="E2" s="469"/>
      <c r="F2" s="469"/>
      <c r="G2" s="232"/>
      <c r="H2" s="232"/>
      <c r="I2" s="469" t="s">
        <v>93</v>
      </c>
      <c r="J2" s="469"/>
      <c r="K2" s="469"/>
      <c r="L2" s="469"/>
    </row>
    <row r="3" spans="3:12" s="8" customFormat="1" ht="18">
      <c r="C3" s="469" t="s">
        <v>94</v>
      </c>
      <c r="D3" s="469"/>
      <c r="E3" s="469"/>
      <c r="F3" s="469"/>
      <c r="G3" s="232"/>
      <c r="H3" s="232"/>
      <c r="I3" s="469" t="s">
        <v>94</v>
      </c>
      <c r="J3" s="469"/>
      <c r="K3" s="469"/>
      <c r="L3" s="469"/>
    </row>
    <row r="4" spans="3:12">
      <c r="C4"/>
      <c r="D4"/>
      <c r="E4"/>
      <c r="F4"/>
      <c r="I4"/>
      <c r="J4"/>
      <c r="K4"/>
      <c r="L4"/>
    </row>
    <row r="5" spans="3:12" s="8" customFormat="1" ht="14" customHeight="1">
      <c r="C5"/>
      <c r="D5"/>
      <c r="E5"/>
      <c r="F5"/>
      <c r="I5"/>
      <c r="J5"/>
      <c r="K5"/>
      <c r="L5"/>
    </row>
    <row r="6" spans="3:12" s="8" customFormat="1" ht="14" customHeight="1">
      <c r="C6"/>
      <c r="D6"/>
      <c r="E6"/>
      <c r="F6"/>
      <c r="I6"/>
      <c r="J6"/>
      <c r="K6"/>
      <c r="L6"/>
    </row>
    <row r="7" spans="3:12" s="8" customFormat="1" ht="14" customHeight="1">
      <c r="C7"/>
      <c r="D7"/>
      <c r="E7"/>
      <c r="F7"/>
      <c r="I7"/>
      <c r="J7"/>
      <c r="K7"/>
      <c r="L7"/>
    </row>
    <row r="8" spans="3:12" s="8" customFormat="1" ht="14" customHeight="1">
      <c r="C8" s="3" t="str">
        <f>+Datos!$B$14&amp;+Datos!$C$14</f>
        <v xml:space="preserve">Nombre de la Empresa: </v>
      </c>
      <c r="D8" s="1"/>
      <c r="E8"/>
      <c r="F8"/>
      <c r="I8" s="3" t="str">
        <f>+Datos!$B$14&amp;+Datos!$C$14</f>
        <v xml:space="preserve">Nombre de la Empresa: </v>
      </c>
      <c r="J8" s="1"/>
      <c r="K8"/>
      <c r="L8"/>
    </row>
    <row r="9" spans="3:12" s="8" customFormat="1" ht="14" customHeight="1">
      <c r="C9" s="3" t="str">
        <f>+Datos!$B$15&amp;+Datos!$C$15</f>
        <v>Nombre y Firma del Representante Legal:</v>
      </c>
      <c r="D9" s="1"/>
      <c r="E9"/>
      <c r="F9"/>
      <c r="I9" s="3" t="str">
        <f>+Datos!$B$15&amp;+Datos!$C$15</f>
        <v>Nombre y Firma del Representante Legal:</v>
      </c>
      <c r="J9" s="1"/>
      <c r="K9"/>
      <c r="L9"/>
    </row>
    <row r="10" spans="3:12" s="8" customFormat="1" ht="14" customHeight="1">
      <c r="C10" s="1"/>
      <c r="D10" s="1"/>
      <c r="E10"/>
      <c r="F10"/>
      <c r="I10" s="1"/>
      <c r="J10" s="1"/>
      <c r="K10"/>
      <c r="L10"/>
    </row>
    <row r="11" spans="3:12" s="8" customFormat="1" ht="14" customHeight="1">
      <c r="C11" s="233" t="str">
        <f>+'Formato 1'!$C$24</f>
        <v xml:space="preserve">Pesos mexicanos a precios de: </v>
      </c>
      <c r="D11" s="512">
        <f>+'Formato 1'!$D$24</f>
        <v>0</v>
      </c>
      <c r="E11"/>
      <c r="F11"/>
      <c r="I11" s="233" t="str">
        <f>+'Formato 1'!$C$24</f>
        <v xml:space="preserve">Pesos mexicanos a precios de: </v>
      </c>
      <c r="J11" s="512">
        <f>+'Formato 1'!$D$24</f>
        <v>0</v>
      </c>
      <c r="K11"/>
      <c r="L11"/>
    </row>
    <row r="12" spans="3:12" s="8" customFormat="1" ht="14" customHeight="1">
      <c r="C12"/>
      <c r="D12"/>
      <c r="E12"/>
      <c r="F12"/>
      <c r="I12"/>
      <c r="J12"/>
      <c r="K12"/>
      <c r="L12"/>
    </row>
    <row r="13" spans="3:12">
      <c r="C13"/>
      <c r="D13"/>
      <c r="E13"/>
      <c r="F13"/>
      <c r="I13"/>
      <c r="J13"/>
      <c r="K13"/>
      <c r="L13"/>
    </row>
    <row r="14" spans="3:12" s="76" customFormat="1" ht="18">
      <c r="C14" s="435" t="s">
        <v>181</v>
      </c>
      <c r="D14" s="435"/>
      <c r="E14" s="435"/>
      <c r="F14" s="435"/>
      <c r="G14" s="158"/>
      <c r="H14" s="158"/>
      <c r="I14" s="435" t="s">
        <v>181</v>
      </c>
      <c r="J14" s="435"/>
      <c r="K14" s="435"/>
      <c r="L14" s="435"/>
    </row>
    <row r="15" spans="3:12" s="76" customFormat="1" ht="33" customHeight="1">
      <c r="C15" s="436" t="s">
        <v>256</v>
      </c>
      <c r="D15" s="436"/>
      <c r="E15" s="436"/>
      <c r="F15" s="436"/>
      <c r="G15" s="159"/>
      <c r="H15" s="159"/>
      <c r="I15" s="436" t="s">
        <v>244</v>
      </c>
      <c r="J15" s="436"/>
      <c r="K15" s="436"/>
      <c r="L15" s="436"/>
    </row>
    <row r="16" spans="3:12" ht="14" thickBot="1"/>
    <row r="17" spans="3:12" s="80" customFormat="1" ht="14">
      <c r="C17" s="206" t="s">
        <v>95</v>
      </c>
      <c r="D17" s="110" t="s">
        <v>96</v>
      </c>
      <c r="E17" s="110" t="s">
        <v>97</v>
      </c>
      <c r="F17" s="111" t="s">
        <v>166</v>
      </c>
      <c r="I17" s="206" t="s">
        <v>95</v>
      </c>
      <c r="J17" s="110" t="s">
        <v>96</v>
      </c>
      <c r="K17" s="110" t="s">
        <v>97</v>
      </c>
      <c r="L17" s="111" t="s">
        <v>166</v>
      </c>
    </row>
    <row r="18" spans="3:12" s="8" customFormat="1" ht="14" thickBot="1">
      <c r="C18" s="341" t="s">
        <v>102</v>
      </c>
      <c r="D18" s="342" t="s">
        <v>103</v>
      </c>
      <c r="E18" s="342" t="s">
        <v>104</v>
      </c>
      <c r="F18" s="343" t="s">
        <v>106</v>
      </c>
      <c r="I18" s="341" t="s">
        <v>102</v>
      </c>
      <c r="J18" s="342" t="s">
        <v>103</v>
      </c>
      <c r="K18" s="342" t="s">
        <v>104</v>
      </c>
      <c r="L18" s="343" t="s">
        <v>106</v>
      </c>
    </row>
    <row r="19" spans="3:12" s="251" customFormat="1">
      <c r="C19" s="352"/>
      <c r="D19" s="353"/>
      <c r="E19" s="353"/>
      <c r="F19" s="412"/>
      <c r="I19" s="352"/>
      <c r="J19" s="353"/>
      <c r="K19" s="353"/>
      <c r="L19" s="354"/>
    </row>
    <row r="20" spans="3:12" s="251" customFormat="1">
      <c r="C20" s="168"/>
      <c r="D20" s="169"/>
      <c r="E20" s="169"/>
      <c r="F20" s="355"/>
      <c r="I20" s="168"/>
      <c r="J20" s="169"/>
      <c r="K20" s="169"/>
      <c r="L20" s="355"/>
    </row>
    <row r="21" spans="3:12" s="251" customFormat="1">
      <c r="C21" s="168"/>
      <c r="D21" s="85"/>
      <c r="E21" s="169"/>
      <c r="F21" s="355"/>
      <c r="I21" s="168"/>
      <c r="J21" s="85"/>
      <c r="K21" s="169"/>
      <c r="L21" s="355"/>
    </row>
    <row r="22" spans="3:12" s="251" customFormat="1">
      <c r="C22" s="168"/>
      <c r="D22" s="169"/>
      <c r="E22" s="169"/>
      <c r="F22" s="355"/>
      <c r="I22" s="168"/>
      <c r="J22" s="169"/>
      <c r="K22" s="169"/>
      <c r="L22" s="355"/>
    </row>
    <row r="23" spans="3:12" s="251" customFormat="1">
      <c r="C23" s="168"/>
      <c r="D23" s="85"/>
      <c r="E23" s="169"/>
      <c r="F23" s="355"/>
      <c r="I23" s="168"/>
      <c r="J23" s="85"/>
      <c r="K23" s="169"/>
      <c r="L23" s="355"/>
    </row>
    <row r="24" spans="3:12" s="251" customFormat="1">
      <c r="C24" s="168"/>
      <c r="D24" s="169"/>
      <c r="E24" s="169"/>
      <c r="F24" s="355"/>
      <c r="I24" s="168"/>
      <c r="J24" s="169"/>
      <c r="K24" s="169"/>
      <c r="L24" s="355"/>
    </row>
    <row r="25" spans="3:12" s="251" customFormat="1">
      <c r="C25" s="168"/>
      <c r="D25" s="169"/>
      <c r="E25" s="169"/>
      <c r="F25" s="355"/>
      <c r="I25" s="168"/>
      <c r="J25" s="169"/>
      <c r="K25" s="169"/>
      <c r="L25" s="355"/>
    </row>
    <row r="26" spans="3:12" s="251" customFormat="1">
      <c r="C26" s="168"/>
      <c r="D26" s="169"/>
      <c r="E26" s="169"/>
      <c r="F26" s="355"/>
      <c r="I26" s="168"/>
      <c r="J26" s="169"/>
      <c r="K26" s="169"/>
      <c r="L26" s="355"/>
    </row>
    <row r="27" spans="3:12" s="251" customFormat="1">
      <c r="C27" s="168"/>
      <c r="D27" s="169"/>
      <c r="E27" s="169"/>
      <c r="F27" s="355"/>
      <c r="I27" s="168"/>
      <c r="J27" s="169"/>
      <c r="K27" s="169"/>
      <c r="L27" s="355"/>
    </row>
    <row r="28" spans="3:12" s="251" customFormat="1">
      <c r="C28" s="168"/>
      <c r="D28" s="169"/>
      <c r="E28" s="169"/>
      <c r="F28" s="355"/>
      <c r="I28" s="168"/>
      <c r="J28" s="169"/>
      <c r="K28" s="169"/>
      <c r="L28" s="355"/>
    </row>
    <row r="29" spans="3:12" s="251" customFormat="1">
      <c r="C29" s="168"/>
      <c r="D29" s="169"/>
      <c r="E29" s="169"/>
      <c r="F29" s="355"/>
      <c r="I29" s="168"/>
      <c r="J29" s="169"/>
      <c r="K29" s="169"/>
      <c r="L29" s="355"/>
    </row>
    <row r="30" spans="3:12" s="251" customFormat="1">
      <c r="C30" s="168"/>
      <c r="D30" s="169"/>
      <c r="E30" s="169"/>
      <c r="F30" s="355"/>
      <c r="I30" s="168"/>
      <c r="J30" s="169"/>
      <c r="K30" s="169"/>
      <c r="L30" s="355"/>
    </row>
    <row r="31" spans="3:12" s="251" customFormat="1">
      <c r="C31" s="168"/>
      <c r="D31" s="169"/>
      <c r="E31" s="169"/>
      <c r="F31" s="355"/>
      <c r="I31" s="168"/>
      <c r="J31" s="169"/>
      <c r="K31" s="169"/>
      <c r="L31" s="355"/>
    </row>
    <row r="32" spans="3:12" s="251" customFormat="1">
      <c r="C32" s="168"/>
      <c r="D32" s="169"/>
      <c r="E32" s="169"/>
      <c r="F32" s="355"/>
      <c r="I32" s="168"/>
      <c r="J32" s="169"/>
      <c r="K32" s="169"/>
      <c r="L32" s="355"/>
    </row>
    <row r="33" spans="3:12" s="251" customFormat="1">
      <c r="C33" s="168"/>
      <c r="D33" s="169"/>
      <c r="E33" s="169"/>
      <c r="F33" s="355"/>
      <c r="I33" s="168"/>
      <c r="J33" s="169"/>
      <c r="K33" s="169"/>
      <c r="L33" s="355"/>
    </row>
    <row r="34" spans="3:12" s="251" customFormat="1">
      <c r="C34" s="168"/>
      <c r="D34" s="169"/>
      <c r="E34" s="169"/>
      <c r="F34" s="355"/>
      <c r="I34" s="168"/>
      <c r="J34" s="169"/>
      <c r="K34" s="169"/>
      <c r="L34" s="355"/>
    </row>
    <row r="35" spans="3:12" s="251" customFormat="1">
      <c r="C35" s="168"/>
      <c r="D35" s="169"/>
      <c r="E35" s="169"/>
      <c r="F35" s="355"/>
      <c r="I35" s="168"/>
      <c r="J35" s="169"/>
      <c r="K35" s="169"/>
      <c r="L35" s="355"/>
    </row>
    <row r="36" spans="3:12" s="251" customFormat="1">
      <c r="C36" s="168"/>
      <c r="D36" s="169"/>
      <c r="E36" s="169"/>
      <c r="F36" s="355"/>
      <c r="I36" s="168"/>
      <c r="J36" s="169"/>
      <c r="K36" s="169"/>
      <c r="L36" s="355"/>
    </row>
    <row r="37" spans="3:12" s="251" customFormat="1">
      <c r="C37" s="168"/>
      <c r="D37" s="169"/>
      <c r="E37" s="169"/>
      <c r="F37" s="355"/>
      <c r="I37" s="168"/>
      <c r="J37" s="169"/>
      <c r="K37" s="169"/>
      <c r="L37" s="355"/>
    </row>
    <row r="38" spans="3:12" s="251" customFormat="1">
      <c r="C38" s="168"/>
      <c r="D38" s="169"/>
      <c r="E38" s="169"/>
      <c r="F38" s="355"/>
      <c r="I38" s="168"/>
      <c r="J38" s="169"/>
      <c r="K38" s="169"/>
      <c r="L38" s="355"/>
    </row>
    <row r="39" spans="3:12" s="251" customFormat="1">
      <c r="C39" s="168"/>
      <c r="D39" s="169"/>
      <c r="E39" s="169"/>
      <c r="F39" s="355"/>
      <c r="I39" s="168"/>
      <c r="J39" s="169"/>
      <c r="K39" s="169"/>
      <c r="L39" s="355"/>
    </row>
    <row r="40" spans="3:12" s="251" customFormat="1">
      <c r="C40" s="168"/>
      <c r="D40" s="169"/>
      <c r="E40" s="169"/>
      <c r="F40" s="355"/>
      <c r="I40" s="168"/>
      <c r="J40" s="169"/>
      <c r="K40" s="169"/>
      <c r="L40" s="355"/>
    </row>
    <row r="41" spans="3:12" s="251" customFormat="1">
      <c r="C41" s="168"/>
      <c r="D41" s="169"/>
      <c r="E41" s="169"/>
      <c r="F41" s="355"/>
      <c r="I41" s="168"/>
      <c r="J41" s="169"/>
      <c r="K41" s="169"/>
      <c r="L41" s="355"/>
    </row>
    <row r="42" spans="3:12" s="251" customFormat="1">
      <c r="C42" s="168"/>
      <c r="D42" s="169"/>
      <c r="E42" s="169"/>
      <c r="F42" s="355"/>
      <c r="I42" s="168"/>
      <c r="J42" s="169"/>
      <c r="K42" s="169"/>
      <c r="L42" s="355"/>
    </row>
    <row r="43" spans="3:12" s="251" customFormat="1">
      <c r="C43" s="168"/>
      <c r="D43" s="169"/>
      <c r="E43" s="169"/>
      <c r="F43" s="355"/>
      <c r="I43" s="168"/>
      <c r="J43" s="169"/>
      <c r="K43" s="169"/>
      <c r="L43" s="355"/>
    </row>
    <row r="44" spans="3:12" s="251" customFormat="1">
      <c r="C44" s="168"/>
      <c r="D44" s="169"/>
      <c r="E44" s="169"/>
      <c r="F44" s="355"/>
      <c r="I44" s="168"/>
      <c r="J44" s="169"/>
      <c r="K44" s="169"/>
      <c r="L44" s="355"/>
    </row>
    <row r="45" spans="3:12" s="251" customFormat="1">
      <c r="C45" s="168"/>
      <c r="D45" s="169"/>
      <c r="E45" s="169"/>
      <c r="F45" s="355"/>
      <c r="I45" s="168"/>
      <c r="J45" s="169"/>
      <c r="K45" s="169"/>
      <c r="L45" s="355"/>
    </row>
    <row r="46" spans="3:12" s="251" customFormat="1">
      <c r="C46" s="168"/>
      <c r="D46" s="169"/>
      <c r="E46" s="169"/>
      <c r="F46" s="355"/>
      <c r="I46" s="168"/>
      <c r="J46" s="169"/>
      <c r="K46" s="169"/>
      <c r="L46" s="355"/>
    </row>
    <row r="47" spans="3:12" s="251" customFormat="1">
      <c r="C47" s="168"/>
      <c r="D47" s="169"/>
      <c r="E47" s="169"/>
      <c r="F47" s="355"/>
      <c r="I47" s="168"/>
      <c r="J47" s="169"/>
      <c r="K47" s="169"/>
      <c r="L47" s="355"/>
    </row>
    <row r="48" spans="3:12" s="251" customFormat="1">
      <c r="C48" s="168"/>
      <c r="D48" s="169"/>
      <c r="E48" s="169"/>
      <c r="F48" s="355"/>
      <c r="I48" s="168"/>
      <c r="J48" s="169"/>
      <c r="K48" s="169"/>
      <c r="L48" s="355"/>
    </row>
    <row r="49" spans="3:12" s="251" customFormat="1">
      <c r="C49" s="168"/>
      <c r="D49" s="169"/>
      <c r="E49" s="169"/>
      <c r="F49" s="355"/>
      <c r="I49" s="168"/>
      <c r="J49" s="169"/>
      <c r="K49" s="169"/>
      <c r="L49" s="355"/>
    </row>
    <row r="50" spans="3:12" s="251" customFormat="1">
      <c r="C50" s="168"/>
      <c r="D50" s="169"/>
      <c r="E50" s="169"/>
      <c r="F50" s="355"/>
      <c r="I50" s="168"/>
      <c r="J50" s="169"/>
      <c r="K50" s="169"/>
      <c r="L50" s="355"/>
    </row>
    <row r="51" spans="3:12" s="251" customFormat="1">
      <c r="C51" s="168"/>
      <c r="D51" s="169"/>
      <c r="E51" s="169"/>
      <c r="F51" s="355"/>
      <c r="I51" s="168"/>
      <c r="J51" s="169"/>
      <c r="K51" s="169"/>
      <c r="L51" s="355"/>
    </row>
    <row r="52" spans="3:12" s="251" customFormat="1">
      <c r="C52" s="168"/>
      <c r="D52" s="169"/>
      <c r="E52" s="169"/>
      <c r="F52" s="355"/>
      <c r="I52" s="168"/>
      <c r="J52" s="169"/>
      <c r="K52" s="169"/>
      <c r="L52" s="355"/>
    </row>
    <row r="53" spans="3:12" s="251" customFormat="1">
      <c r="C53" s="168"/>
      <c r="D53" s="169"/>
      <c r="E53" s="169"/>
      <c r="F53" s="355"/>
      <c r="I53" s="168"/>
      <c r="J53" s="169"/>
      <c r="K53" s="169"/>
      <c r="L53" s="355"/>
    </row>
    <row r="54" spans="3:12" s="251" customFormat="1">
      <c r="C54" s="168"/>
      <c r="D54" s="169"/>
      <c r="E54" s="169"/>
      <c r="F54" s="355"/>
      <c r="I54" s="168"/>
      <c r="J54" s="169"/>
      <c r="K54" s="169"/>
      <c r="L54" s="355"/>
    </row>
    <row r="55" spans="3:12" s="251" customFormat="1">
      <c r="C55" s="168"/>
      <c r="D55" s="169"/>
      <c r="E55" s="169"/>
      <c r="F55" s="355"/>
      <c r="I55" s="168"/>
      <c r="J55" s="169"/>
      <c r="K55" s="169"/>
      <c r="L55" s="355"/>
    </row>
    <row r="56" spans="3:12" s="251" customFormat="1">
      <c r="C56" s="168"/>
      <c r="D56" s="169"/>
      <c r="E56" s="169"/>
      <c r="F56" s="355"/>
      <c r="I56" s="168"/>
      <c r="J56" s="169"/>
      <c r="K56" s="169"/>
      <c r="L56" s="355"/>
    </row>
    <row r="57" spans="3:12" s="251" customFormat="1">
      <c r="C57" s="168"/>
      <c r="D57" s="169"/>
      <c r="E57" s="169"/>
      <c r="F57" s="355"/>
      <c r="I57" s="168"/>
      <c r="J57" s="169"/>
      <c r="K57" s="169"/>
      <c r="L57" s="355"/>
    </row>
    <row r="58" spans="3:12" s="251" customFormat="1">
      <c r="C58" s="168"/>
      <c r="D58" s="169"/>
      <c r="E58" s="169"/>
      <c r="F58" s="355"/>
      <c r="I58" s="168"/>
      <c r="J58" s="169"/>
      <c r="K58" s="169"/>
      <c r="L58" s="355"/>
    </row>
    <row r="59" spans="3:12" s="251" customFormat="1">
      <c r="C59" s="168"/>
      <c r="D59" s="169"/>
      <c r="E59" s="169"/>
      <c r="F59" s="355"/>
      <c r="I59" s="168"/>
      <c r="J59" s="169"/>
      <c r="K59" s="169"/>
      <c r="L59" s="355"/>
    </row>
    <row r="60" spans="3:12" s="251" customFormat="1">
      <c r="C60" s="168"/>
      <c r="D60" s="169"/>
      <c r="E60" s="169"/>
      <c r="F60" s="355"/>
      <c r="I60" s="168"/>
      <c r="J60" s="169"/>
      <c r="K60" s="169"/>
      <c r="L60" s="355"/>
    </row>
    <row r="61" spans="3:12" s="251" customFormat="1">
      <c r="C61" s="168"/>
      <c r="D61" s="169"/>
      <c r="E61" s="169"/>
      <c r="F61" s="355"/>
      <c r="I61" s="168"/>
      <c r="J61" s="169"/>
      <c r="K61" s="169"/>
      <c r="L61" s="355"/>
    </row>
    <row r="62" spans="3:12" s="251" customFormat="1">
      <c r="C62" s="168"/>
      <c r="D62" s="169"/>
      <c r="E62" s="169"/>
      <c r="F62" s="355"/>
      <c r="I62" s="168"/>
      <c r="J62" s="169"/>
      <c r="K62" s="169"/>
      <c r="L62" s="355"/>
    </row>
    <row r="63" spans="3:12" s="251" customFormat="1">
      <c r="C63" s="168"/>
      <c r="D63" s="169"/>
      <c r="E63" s="169"/>
      <c r="F63" s="355"/>
      <c r="I63" s="168"/>
      <c r="J63" s="169"/>
      <c r="K63" s="169"/>
      <c r="L63" s="355"/>
    </row>
    <row r="64" spans="3:12" s="251" customFormat="1">
      <c r="C64" s="168"/>
      <c r="D64" s="169"/>
      <c r="E64" s="169"/>
      <c r="F64" s="355"/>
      <c r="I64" s="168"/>
      <c r="J64" s="169"/>
      <c r="K64" s="169"/>
      <c r="L64" s="355"/>
    </row>
    <row r="65" spans="3:12" s="251" customFormat="1">
      <c r="C65" s="168"/>
      <c r="D65" s="169"/>
      <c r="E65" s="169"/>
      <c r="F65" s="355"/>
      <c r="I65" s="168"/>
      <c r="J65" s="169"/>
      <c r="K65" s="169"/>
      <c r="L65" s="355"/>
    </row>
    <row r="66" spans="3:12" s="251" customFormat="1">
      <c r="C66" s="168"/>
      <c r="D66" s="169"/>
      <c r="E66" s="169"/>
      <c r="F66" s="355"/>
      <c r="I66" s="168"/>
      <c r="J66" s="169"/>
      <c r="K66" s="169"/>
      <c r="L66" s="355"/>
    </row>
    <row r="67" spans="3:12" s="251" customFormat="1">
      <c r="C67" s="168"/>
      <c r="D67" s="169"/>
      <c r="E67" s="169"/>
      <c r="F67" s="355"/>
      <c r="I67" s="168"/>
      <c r="J67" s="169"/>
      <c r="K67" s="169"/>
      <c r="L67" s="355"/>
    </row>
    <row r="68" spans="3:12" s="251" customFormat="1">
      <c r="C68" s="168"/>
      <c r="D68" s="169"/>
      <c r="E68" s="169"/>
      <c r="F68" s="355"/>
      <c r="I68" s="168"/>
      <c r="J68" s="169"/>
      <c r="K68" s="169"/>
      <c r="L68" s="355"/>
    </row>
    <row r="69" spans="3:12" s="251" customFormat="1">
      <c r="C69" s="168"/>
      <c r="D69" s="169"/>
      <c r="E69" s="169"/>
      <c r="F69" s="355"/>
      <c r="I69" s="168"/>
      <c r="J69" s="169"/>
      <c r="K69" s="169"/>
      <c r="L69" s="355"/>
    </row>
    <row r="70" spans="3:12" s="251" customFormat="1">
      <c r="C70" s="168"/>
      <c r="D70" s="169"/>
      <c r="E70" s="169"/>
      <c r="F70" s="355"/>
      <c r="I70" s="168"/>
      <c r="J70" s="169"/>
      <c r="K70" s="169"/>
      <c r="L70" s="355"/>
    </row>
    <row r="71" spans="3:12" s="251" customFormat="1">
      <c r="C71" s="168"/>
      <c r="D71" s="169"/>
      <c r="E71" s="169"/>
      <c r="F71" s="355"/>
      <c r="I71" s="168"/>
      <c r="J71" s="169"/>
      <c r="K71" s="169"/>
      <c r="L71" s="355"/>
    </row>
    <row r="72" spans="3:12" s="251" customFormat="1">
      <c r="C72" s="168"/>
      <c r="D72" s="169"/>
      <c r="E72" s="169"/>
      <c r="F72" s="355"/>
      <c r="I72" s="168"/>
      <c r="J72" s="169"/>
      <c r="K72" s="169"/>
      <c r="L72" s="355"/>
    </row>
    <row r="73" spans="3:12" s="251" customFormat="1">
      <c r="C73" s="168"/>
      <c r="D73" s="169"/>
      <c r="E73" s="169"/>
      <c r="F73" s="355"/>
      <c r="I73" s="168"/>
      <c r="J73" s="169"/>
      <c r="K73" s="169"/>
      <c r="L73" s="355"/>
    </row>
    <row r="74" spans="3:12" s="251" customFormat="1">
      <c r="C74" s="168"/>
      <c r="D74" s="169"/>
      <c r="E74" s="169"/>
      <c r="F74" s="355"/>
      <c r="I74" s="168"/>
      <c r="J74" s="169"/>
      <c r="K74" s="169"/>
      <c r="L74" s="355"/>
    </row>
    <row r="75" spans="3:12" s="251" customFormat="1">
      <c r="C75" s="168"/>
      <c r="D75" s="169"/>
      <c r="E75" s="169"/>
      <c r="F75" s="355"/>
      <c r="I75" s="168"/>
      <c r="J75" s="169"/>
      <c r="K75" s="169"/>
      <c r="L75" s="355"/>
    </row>
    <row r="76" spans="3:12" s="251" customFormat="1">
      <c r="C76" s="168"/>
      <c r="D76" s="169"/>
      <c r="E76" s="169"/>
      <c r="F76" s="355"/>
      <c r="I76" s="168"/>
      <c r="J76" s="169"/>
      <c r="K76" s="169"/>
      <c r="L76" s="355"/>
    </row>
    <row r="77" spans="3:12" s="251" customFormat="1">
      <c r="C77" s="168"/>
      <c r="D77" s="169"/>
      <c r="E77" s="169"/>
      <c r="F77" s="355"/>
      <c r="I77" s="168"/>
      <c r="J77" s="169"/>
      <c r="K77" s="169"/>
      <c r="L77" s="355"/>
    </row>
    <row r="78" spans="3:12" s="251" customFormat="1">
      <c r="C78" s="168"/>
      <c r="D78" s="169"/>
      <c r="E78" s="169"/>
      <c r="F78" s="355"/>
      <c r="I78" s="168"/>
      <c r="J78" s="169"/>
      <c r="K78" s="169"/>
      <c r="L78" s="355"/>
    </row>
    <row r="79" spans="3:12" s="251" customFormat="1">
      <c r="C79" s="168"/>
      <c r="D79" s="169"/>
      <c r="E79" s="169"/>
      <c r="F79" s="355"/>
      <c r="I79" s="168"/>
      <c r="J79" s="169"/>
      <c r="K79" s="169"/>
      <c r="L79" s="355"/>
    </row>
    <row r="80" spans="3:12" s="251" customFormat="1">
      <c r="C80" s="168"/>
      <c r="D80" s="169"/>
      <c r="E80" s="169"/>
      <c r="F80" s="355"/>
      <c r="I80" s="168"/>
      <c r="J80" s="169"/>
      <c r="K80" s="169"/>
      <c r="L80" s="355"/>
    </row>
    <row r="81" spans="3:12" s="251" customFormat="1">
      <c r="C81" s="168"/>
      <c r="D81" s="169"/>
      <c r="E81" s="169"/>
      <c r="F81" s="355"/>
      <c r="I81" s="168"/>
      <c r="J81" s="169"/>
      <c r="K81" s="169"/>
      <c r="L81" s="355"/>
    </row>
    <row r="82" spans="3:12" s="251" customFormat="1" ht="14" thickBot="1">
      <c r="C82" s="170"/>
      <c r="D82" s="171"/>
      <c r="E82" s="171"/>
      <c r="F82" s="356"/>
      <c r="I82" s="170"/>
      <c r="J82" s="171"/>
      <c r="K82" s="171"/>
      <c r="L82" s="356"/>
    </row>
    <row r="83" spans="3:12" s="134" customFormat="1" ht="14" thickBot="1">
      <c r="F83" s="351"/>
      <c r="L83" s="351"/>
    </row>
    <row r="84" spans="3:12" s="134" customFormat="1" ht="15" thickBot="1">
      <c r="F84" s="357">
        <f>SUM(F19:F82)</f>
        <v>0</v>
      </c>
      <c r="L84" s="357">
        <f>SUM(L19:L82)</f>
        <v>0</v>
      </c>
    </row>
    <row r="85" spans="3:12" s="134" customFormat="1">
      <c r="F85" s="190"/>
    </row>
    <row r="86" spans="3:12" s="193" customFormat="1">
      <c r="C86" s="191"/>
      <c r="D86" s="192"/>
      <c r="F86" s="195"/>
    </row>
    <row r="87" spans="3:12" s="134" customFormat="1"/>
    <row r="88" spans="3:12" s="193" customFormat="1">
      <c r="C88" s="196"/>
    </row>
  </sheetData>
  <sheetProtection algorithmName="SHA-512" hashValue="h34q3/nSfEVSyeWQ56rWJxK/DnNjJQalmMBsawu265NBWGSKq38BfxBywaqavzS5qwblzH4y7fD8tUNcyZ+H0g==" saltValue="RzPJpf1uhqPM7Q81ukno0g==" spinCount="100000" sheet="1" objects="1" scenarios="1"/>
  <mergeCells count="8">
    <mergeCell ref="C14:F14"/>
    <mergeCell ref="C15:F15"/>
    <mergeCell ref="C2:F2"/>
    <mergeCell ref="C3:F3"/>
    <mergeCell ref="I2:L2"/>
    <mergeCell ref="I3:L3"/>
    <mergeCell ref="I14:L14"/>
    <mergeCell ref="I15:L1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C4EC2-E408-D240-A9B6-E1283F5CAA83}">
  <dimension ref="B15:I283"/>
  <sheetViews>
    <sheetView topLeftCell="A27" workbookViewId="0">
      <selection activeCell="J64" sqref="J64"/>
    </sheetView>
  </sheetViews>
  <sheetFormatPr baseColWidth="10" defaultColWidth="10.3984375" defaultRowHeight="13"/>
  <cols>
    <col min="1" max="1" width="6" style="1" customWidth="1"/>
    <col min="2" max="2" width="12.796875" style="1" customWidth="1"/>
    <col min="3" max="4" width="16" style="1" customWidth="1"/>
    <col min="5" max="5" width="21" style="1" customWidth="1"/>
    <col min="6" max="12" width="16" style="1" customWidth="1"/>
    <col min="13" max="16384" width="10.3984375" style="1"/>
  </cols>
  <sheetData>
    <row r="15" spans="2:2">
      <c r="B15" s="3" t="str">
        <f>+Datos!$B$9</f>
        <v>Gobierno del Estado de Jalisco</v>
      </c>
    </row>
    <row r="16" spans="2:2">
      <c r="B16" s="3" t="str">
        <f>+Datos!$B$10</f>
        <v>Comisión Estatal del Agua de Jalisco</v>
      </c>
    </row>
    <row r="19" spans="2:9">
      <c r="B19" s="3" t="str">
        <f>+Datos!$B$13&amp;+Datos!$C$13</f>
        <v xml:space="preserve">Licitación Pública Nº </v>
      </c>
    </row>
    <row r="20" spans="2:9">
      <c r="B20" s="3" t="str">
        <f>+Datos!$B$14&amp;+Datos!$C$14</f>
        <v xml:space="preserve">Nombre de la Empresa: </v>
      </c>
    </row>
    <row r="21" spans="2:9">
      <c r="B21" s="3" t="str">
        <f>+Datos!$B$15&amp;+Datos!$C$15</f>
        <v>Nombre y Firma del Representante Legal:</v>
      </c>
    </row>
    <row r="23" spans="2:9" s="2" customFormat="1" ht="16">
      <c r="B23"/>
      <c r="C23" s="233" t="str">
        <f>+'Formato 1'!$C$24</f>
        <v xml:space="preserve">Pesos mexicanos a precios de: </v>
      </c>
      <c r="D23" s="233"/>
      <c r="E23" s="512">
        <f>+'Formato 1'!$D$24</f>
        <v>0</v>
      </c>
      <c r="F23" s="360"/>
    </row>
    <row r="24" spans="2:9" s="2" customFormat="1" ht="16">
      <c r="B24"/>
      <c r="C24" s="233"/>
      <c r="D24" s="233"/>
      <c r="E24" s="360"/>
      <c r="F24" s="360"/>
    </row>
    <row r="25" spans="2:9" s="2" customFormat="1" ht="16">
      <c r="B25" s="335" t="s">
        <v>195</v>
      </c>
      <c r="C25" s="386"/>
      <c r="D25" s="387">
        <f>+Datos!C52</f>
        <v>0.08</v>
      </c>
      <c r="E25" s="360"/>
      <c r="F25" s="360"/>
      <c r="I25"/>
    </row>
    <row r="26" spans="2:9" s="2" customFormat="1" ht="16">
      <c r="B26" s="335" t="s">
        <v>196</v>
      </c>
      <c r="C26" s="386"/>
      <c r="D26" s="387">
        <f>(1+D25)^(1/12)-1</f>
        <v>6.4340301100034303E-3</v>
      </c>
      <c r="E26" s="360"/>
      <c r="F26" s="360"/>
    </row>
    <row r="27" spans="2:9" s="2" customFormat="1" ht="16">
      <c r="B27" s="23"/>
      <c r="C27" s="388"/>
      <c r="D27" s="389"/>
      <c r="E27" s="360"/>
      <c r="F27" s="360"/>
    </row>
    <row r="28" spans="2:9" s="2" customFormat="1" ht="16">
      <c r="B28" s="391" t="s">
        <v>197</v>
      </c>
      <c r="C28" s="392"/>
      <c r="D28" s="390">
        <f>NPV(D26,G55:G270)</f>
        <v>0</v>
      </c>
      <c r="E28" s="360"/>
      <c r="F28" s="360"/>
    </row>
    <row r="29" spans="2:9" s="2" customFormat="1" ht="16">
      <c r="B29" s="3"/>
      <c r="C29" s="233"/>
      <c r="D29" s="233"/>
      <c r="E29" s="360"/>
      <c r="F29" s="360"/>
    </row>
    <row r="30" spans="2:9" s="2" customFormat="1" ht="16">
      <c r="B30" s="431" t="s">
        <v>192</v>
      </c>
      <c r="C30" s="431"/>
      <c r="D30" s="431"/>
      <c r="E30" s="431"/>
      <c r="F30" s="431"/>
      <c r="G30" s="431"/>
    </row>
    <row r="31" spans="2:9" s="2" customFormat="1" ht="16"/>
    <row r="33" spans="2:7">
      <c r="B33" s="333" t="s">
        <v>24</v>
      </c>
      <c r="C33" s="333" t="s">
        <v>71</v>
      </c>
      <c r="D33" s="333" t="s">
        <v>70</v>
      </c>
      <c r="E33" s="333" t="s">
        <v>42</v>
      </c>
      <c r="F33" s="333" t="s">
        <v>182</v>
      </c>
      <c r="G33" s="333" t="s">
        <v>9</v>
      </c>
    </row>
    <row r="34" spans="2:7">
      <c r="B34" s="5"/>
      <c r="C34" s="5"/>
      <c r="D34" s="5"/>
      <c r="E34" s="6"/>
      <c r="F34" s="6"/>
      <c r="G34" s="5"/>
    </row>
    <row r="35" spans="2:7">
      <c r="B35"/>
      <c r="C35" s="334">
        <f>SUM(C37:C270)</f>
        <v>0</v>
      </c>
      <c r="D35" s="334">
        <f t="shared" ref="D35:G35" si="0">SUM(D37:D270)</f>
        <v>0</v>
      </c>
      <c r="E35" s="334">
        <f t="shared" si="0"/>
        <v>0</v>
      </c>
      <c r="F35" s="334">
        <f t="shared" si="0"/>
        <v>0</v>
      </c>
      <c r="G35" s="334">
        <f>SUM(G37:G270)</f>
        <v>0</v>
      </c>
    </row>
    <row r="36" spans="2:7">
      <c r="B36" s="30"/>
      <c r="C36" s="30"/>
      <c r="D36" s="30"/>
      <c r="E36" s="30"/>
      <c r="F36" s="30"/>
      <c r="G36" s="30"/>
    </row>
    <row r="37" spans="2:7">
      <c r="B37" s="332">
        <v>1</v>
      </c>
      <c r="C37" s="325">
        <f>+'Formato 5'!Q34</f>
        <v>0</v>
      </c>
      <c r="D37" s="325">
        <f>+'Formato 6'!Q34</f>
        <v>0</v>
      </c>
      <c r="E37" s="325">
        <f>IF(B37&lt;=Datos!$C$45,0,IF(B37&gt;Datos!$C$44,0,IF(B37&lt;=Datos!$C$49+Datos!$C$45,'Formato 7'!$D$44,'Formato 7'!$D$44-'Formato 7'!$D$39)))</f>
        <v>0</v>
      </c>
      <c r="F37" s="325">
        <f>IF(B37&gt;Datos!$C$44,0,IF(B37&lt;=Datos!$C$45,0,'Formato 8'!$D$25+'Formato 8'!$D$37))</f>
        <v>0</v>
      </c>
      <c r="G37" s="325">
        <f>SUM(C37:F37)</f>
        <v>0</v>
      </c>
    </row>
    <row r="38" spans="2:7">
      <c r="B38" s="332">
        <f>B37+1</f>
        <v>2</v>
      </c>
      <c r="C38" s="325">
        <f>+'Formato 5'!Q35</f>
        <v>0</v>
      </c>
      <c r="D38" s="325">
        <f>+'Formato 6'!Q35</f>
        <v>0</v>
      </c>
      <c r="E38" s="325">
        <f>IF(B38&lt;=Datos!$C$45,0,IF(B38&gt;Datos!$C$44,0,IF(B38&lt;=Datos!$C$49+Datos!$C$45,'Formato 7'!$D$44,'Formato 7'!$D$44-'Formato 7'!$D$39)))</f>
        <v>0</v>
      </c>
      <c r="F38" s="325">
        <f>IF(B38&gt;Datos!$C$44,0,IF(B38&lt;=Datos!$C$45,0,'Formato 8'!$D$25+'Formato 8'!$D$37))</f>
        <v>0</v>
      </c>
      <c r="G38" s="325">
        <f t="shared" ref="G38:G101" si="1">SUM(C38:F38)</f>
        <v>0</v>
      </c>
    </row>
    <row r="39" spans="2:7">
      <c r="B39" s="332">
        <f t="shared" ref="B39:B102" si="2">B38+1</f>
        <v>3</v>
      </c>
      <c r="C39" s="325">
        <f>+'Formato 5'!Q36</f>
        <v>0</v>
      </c>
      <c r="D39" s="325">
        <f>+'Formato 6'!Q36</f>
        <v>0</v>
      </c>
      <c r="E39" s="325">
        <f>IF(B39&lt;=Datos!$C$45,0,IF(B39&gt;Datos!$C$44,0,IF(B39&lt;=Datos!$C$49+Datos!$C$45,'Formato 7'!$D$44,'Formato 7'!$D$44-'Formato 7'!$D$39)))</f>
        <v>0</v>
      </c>
      <c r="F39" s="325">
        <f>IF(B39&gt;Datos!$C$44,0,IF(B39&lt;=Datos!$C$45,0,'Formato 8'!$D$25+'Formato 8'!$D$37))</f>
        <v>0</v>
      </c>
      <c r="G39" s="325">
        <f t="shared" si="1"/>
        <v>0</v>
      </c>
    </row>
    <row r="40" spans="2:7">
      <c r="B40" s="332">
        <f t="shared" si="2"/>
        <v>4</v>
      </c>
      <c r="C40" s="325">
        <f>+'Formato 5'!Q37</f>
        <v>0</v>
      </c>
      <c r="D40" s="325">
        <f>+'Formato 6'!Q37</f>
        <v>0</v>
      </c>
      <c r="E40" s="325">
        <f>IF(B40&lt;=Datos!$C$45,0,IF(B40&gt;Datos!$C$44,0,IF(B40&lt;=Datos!$C$49+Datos!$C$45,'Formato 7'!$D$44,'Formato 7'!$D$44-'Formato 7'!$D$39)))</f>
        <v>0</v>
      </c>
      <c r="F40" s="325">
        <f>IF(B40&gt;Datos!$C$44,0,IF(B40&lt;=Datos!$C$45,0,'Formato 8'!$D$25+'Formato 8'!$D$37))</f>
        <v>0</v>
      </c>
      <c r="G40" s="325">
        <f t="shared" si="1"/>
        <v>0</v>
      </c>
    </row>
    <row r="41" spans="2:7">
      <c r="B41" s="332">
        <f t="shared" si="2"/>
        <v>5</v>
      </c>
      <c r="C41" s="325">
        <f>+'Formato 5'!Q38</f>
        <v>0</v>
      </c>
      <c r="D41" s="325">
        <f>+'Formato 6'!Q38</f>
        <v>0</v>
      </c>
      <c r="E41" s="325">
        <f>IF(B41&lt;=Datos!$C$45,0,IF(B41&gt;Datos!$C$44,0,IF(B41&lt;=Datos!$C$49+Datos!$C$45,'Formato 7'!$D$44,'Formato 7'!$D$44-'Formato 7'!$D$39)))</f>
        <v>0</v>
      </c>
      <c r="F41" s="325">
        <f>IF(B41&gt;Datos!$C$44,0,IF(B41&lt;=Datos!$C$45,0,'Formato 8'!$D$25+'Formato 8'!$D$37))</f>
        <v>0</v>
      </c>
      <c r="G41" s="325">
        <f t="shared" si="1"/>
        <v>0</v>
      </c>
    </row>
    <row r="42" spans="2:7">
      <c r="B42" s="332">
        <f t="shared" si="2"/>
        <v>6</v>
      </c>
      <c r="C42" s="325">
        <f>+'Formato 5'!Q39</f>
        <v>0</v>
      </c>
      <c r="D42" s="325">
        <f>+'Formato 6'!Q39</f>
        <v>0</v>
      </c>
      <c r="E42" s="325">
        <f>IF(B42&lt;=Datos!$C$45,0,IF(B42&gt;Datos!$C$44,0,IF(B42&lt;=Datos!$C$49+Datos!$C$45,'Formato 7'!$D$44,'Formato 7'!$D$44-'Formato 7'!$D$39)))</f>
        <v>0</v>
      </c>
      <c r="F42" s="325">
        <f>IF(B42&gt;Datos!$C$44,0,IF(B42&lt;=Datos!$C$45,0,'Formato 8'!$D$25+'Formato 8'!$D$37))</f>
        <v>0</v>
      </c>
      <c r="G42" s="325">
        <f t="shared" si="1"/>
        <v>0</v>
      </c>
    </row>
    <row r="43" spans="2:7">
      <c r="B43" s="332">
        <f t="shared" si="2"/>
        <v>7</v>
      </c>
      <c r="C43" s="325">
        <f>+'Formato 5'!Q40</f>
        <v>0</v>
      </c>
      <c r="D43" s="325">
        <f>+'Formato 6'!Q40</f>
        <v>0</v>
      </c>
      <c r="E43" s="325">
        <f>IF(B43&lt;=Datos!$C$45,0,IF(B43&gt;Datos!$C$44,0,IF(B43&lt;=Datos!$C$49+Datos!$C$45,'Formato 7'!$D$44,'Formato 7'!$D$44-'Formato 7'!$D$39)))</f>
        <v>0</v>
      </c>
      <c r="F43" s="325">
        <f>IF(B43&gt;Datos!$C$44,0,IF(B43&lt;=Datos!$C$45,0,'Formato 8'!$D$25+'Formato 8'!$D$37))</f>
        <v>0</v>
      </c>
      <c r="G43" s="325">
        <f t="shared" si="1"/>
        <v>0</v>
      </c>
    </row>
    <row r="44" spans="2:7">
      <c r="B44" s="332">
        <f t="shared" si="2"/>
        <v>8</v>
      </c>
      <c r="C44" s="325">
        <f>+'Formato 5'!Q41</f>
        <v>0</v>
      </c>
      <c r="D44" s="325">
        <f>+'Formato 6'!Q41</f>
        <v>0</v>
      </c>
      <c r="E44" s="325">
        <f>IF(B44&lt;=Datos!$C$45,0,IF(B44&gt;Datos!$C$44,0,IF(B44&lt;=Datos!$C$49+Datos!$C$45,'Formato 7'!$D$44,'Formato 7'!$D$44-'Formato 7'!$D$39)))</f>
        <v>0</v>
      </c>
      <c r="F44" s="325">
        <f>IF(B44&gt;Datos!$C$44,0,IF(B44&lt;=Datos!$C$45,0,'Formato 8'!$D$25+'Formato 8'!$D$37))</f>
        <v>0</v>
      </c>
      <c r="G44" s="325">
        <f t="shared" si="1"/>
        <v>0</v>
      </c>
    </row>
    <row r="45" spans="2:7">
      <c r="B45" s="332">
        <f t="shared" si="2"/>
        <v>9</v>
      </c>
      <c r="C45" s="325">
        <f>+'Formato 5'!Q42</f>
        <v>0</v>
      </c>
      <c r="D45" s="325">
        <f>+'Formato 6'!Q42</f>
        <v>0</v>
      </c>
      <c r="E45" s="325">
        <f>IF(B45&lt;=Datos!$C$45,0,IF(B45&gt;Datos!$C$44,0,IF(B45&lt;=Datos!$C$49+Datos!$C$45,'Formato 7'!$D$44,'Formato 7'!$D$44-'Formato 7'!$D$39)))</f>
        <v>0</v>
      </c>
      <c r="F45" s="325">
        <f>IF(B45&gt;Datos!$C$44,0,IF(B45&lt;=Datos!$C$45,0,'Formato 8'!$D$25+'Formato 8'!$D$37))</f>
        <v>0</v>
      </c>
      <c r="G45" s="325">
        <f t="shared" si="1"/>
        <v>0</v>
      </c>
    </row>
    <row r="46" spans="2:7">
      <c r="B46" s="332">
        <f t="shared" si="2"/>
        <v>10</v>
      </c>
      <c r="C46" s="325">
        <f>+'Formato 5'!Q43</f>
        <v>0</v>
      </c>
      <c r="D46" s="325">
        <f>+'Formato 6'!Q43</f>
        <v>0</v>
      </c>
      <c r="E46" s="325">
        <f>IF(B46&lt;=Datos!$C$45,0,IF(B46&gt;Datos!$C$44,0,IF(B46&lt;=Datos!$C$49+Datos!$C$45,'Formato 7'!$D$44,'Formato 7'!$D$44-'Formato 7'!$D$39)))</f>
        <v>0</v>
      </c>
      <c r="F46" s="325">
        <f>IF(B46&gt;Datos!$C$44,0,IF(B46&lt;=Datos!$C$45,0,'Formato 8'!$D$25+'Formato 8'!$D$37))</f>
        <v>0</v>
      </c>
      <c r="G46" s="325">
        <f t="shared" si="1"/>
        <v>0</v>
      </c>
    </row>
    <row r="47" spans="2:7">
      <c r="B47" s="332">
        <f t="shared" si="2"/>
        <v>11</v>
      </c>
      <c r="C47" s="325">
        <f>+'Formato 5'!Q44</f>
        <v>0</v>
      </c>
      <c r="D47" s="325">
        <f>+'Formato 6'!Q44</f>
        <v>0</v>
      </c>
      <c r="E47" s="325">
        <f>IF(B47&lt;=Datos!$C$45,0,IF(B47&gt;Datos!$C$44,0,IF(B47&lt;=Datos!$C$49+Datos!$C$45,'Formato 7'!$D$44,'Formato 7'!$D$44-'Formato 7'!$D$39)))</f>
        <v>0</v>
      </c>
      <c r="F47" s="325">
        <f>IF(B47&gt;Datos!$C$44,0,IF(B47&lt;=Datos!$C$45,0,'Formato 8'!$D$25+'Formato 8'!$D$37))</f>
        <v>0</v>
      </c>
      <c r="G47" s="325">
        <f t="shared" si="1"/>
        <v>0</v>
      </c>
    </row>
    <row r="48" spans="2:7">
      <c r="B48" s="332">
        <f t="shared" si="2"/>
        <v>12</v>
      </c>
      <c r="C48" s="325">
        <f>+'Formato 5'!Q45</f>
        <v>0</v>
      </c>
      <c r="D48" s="325">
        <f>+'Formato 6'!Q45</f>
        <v>0</v>
      </c>
      <c r="E48" s="325">
        <f>IF(B48&lt;=Datos!$C$45,0,IF(B48&gt;Datos!$C$44,0,IF(B48&lt;=Datos!$C$49+Datos!$C$45,'Formato 7'!$D$44,'Formato 7'!$D$44-'Formato 7'!$D$39)))</f>
        <v>0</v>
      </c>
      <c r="F48" s="325">
        <f>IF(B48&gt;Datos!$C$44,0,IF(B48&lt;=Datos!$C$45,0,'Formato 8'!$D$25+'Formato 8'!$D$37))</f>
        <v>0</v>
      </c>
      <c r="G48" s="325">
        <f t="shared" si="1"/>
        <v>0</v>
      </c>
    </row>
    <row r="49" spans="2:8">
      <c r="B49" s="332">
        <f t="shared" si="2"/>
        <v>13</v>
      </c>
      <c r="C49" s="325">
        <f>+'Formato 5'!Q46</f>
        <v>0</v>
      </c>
      <c r="D49" s="325">
        <f>+'Formato 6'!Q46</f>
        <v>0</v>
      </c>
      <c r="E49" s="325">
        <f>IF(B49&lt;=Datos!$C$45,0,IF(B49&gt;Datos!$C$44,0,IF(B49&lt;=Datos!$C$49+Datos!$C$45,'Formato 7'!$D$44,'Formato 7'!$D$44-'Formato 7'!$D$39)))</f>
        <v>0</v>
      </c>
      <c r="F49" s="325">
        <f>IF(B49&gt;Datos!$C$44,0,IF(B49&lt;=Datos!$C$45,0,'Formato 8'!$D$25+'Formato 8'!$D$37))</f>
        <v>0</v>
      </c>
      <c r="G49" s="325">
        <f t="shared" si="1"/>
        <v>0</v>
      </c>
    </row>
    <row r="50" spans="2:8">
      <c r="B50" s="332">
        <f t="shared" si="2"/>
        <v>14</v>
      </c>
      <c r="C50" s="325">
        <f>+'Formato 5'!Q47</f>
        <v>0</v>
      </c>
      <c r="D50" s="325">
        <f>+'Formato 6'!Q47</f>
        <v>0</v>
      </c>
      <c r="E50" s="325">
        <f>IF(B50&lt;=Datos!$C$45,0,IF(B50&gt;Datos!$C$44,0,IF(B50&lt;=Datos!$C$49+Datos!$C$45,'Formato 7'!$D$44,'Formato 7'!$D$44-'Formato 7'!$D$39)))</f>
        <v>0</v>
      </c>
      <c r="F50" s="325">
        <f>IF(B50&gt;Datos!$C$44,0,IF(B50&lt;=Datos!$C$45,0,'Formato 8'!$D$25+'Formato 8'!$D$37))</f>
        <v>0</v>
      </c>
      <c r="G50" s="325">
        <f t="shared" si="1"/>
        <v>0</v>
      </c>
    </row>
    <row r="51" spans="2:8">
      <c r="B51" s="332">
        <f t="shared" si="2"/>
        <v>15</v>
      </c>
      <c r="C51" s="325">
        <f>+'Formato 5'!Q48</f>
        <v>0</v>
      </c>
      <c r="D51" s="325">
        <f>+'Formato 6'!Q48</f>
        <v>0</v>
      </c>
      <c r="E51" s="325">
        <f>IF(B51&lt;=Datos!$C$45,0,IF(B51&gt;Datos!$C$44,0,IF(B51&lt;=Datos!$C$49+Datos!$C$45,'Formato 7'!$D$44,'Formato 7'!$D$44-'Formato 7'!$D$39)))</f>
        <v>0</v>
      </c>
      <c r="F51" s="325">
        <f>IF(B51&gt;Datos!$C$44,0,IF(B51&lt;=Datos!$C$45,0,'Formato 8'!$D$25+'Formato 8'!$D$37))</f>
        <v>0</v>
      </c>
      <c r="G51" s="325">
        <f t="shared" si="1"/>
        <v>0</v>
      </c>
    </row>
    <row r="52" spans="2:8">
      <c r="B52" s="332">
        <f t="shared" si="2"/>
        <v>16</v>
      </c>
      <c r="C52" s="325">
        <f>+'Formato 5'!Q49</f>
        <v>0</v>
      </c>
      <c r="D52" s="325">
        <f>+'Formato 6'!Q49</f>
        <v>0</v>
      </c>
      <c r="E52" s="325">
        <f>IF(B52&lt;=Datos!$C$45,0,IF(B52&gt;Datos!$C$44,0,IF(B52&lt;=Datos!$C$49+Datos!$C$45,'Formato 7'!$D$44,'Formato 7'!$D$44-'Formato 7'!$D$39)))</f>
        <v>0</v>
      </c>
      <c r="F52" s="325">
        <f>IF(B52&gt;Datos!$C$44,0,IF(B52&lt;=Datos!$C$45,0,'Formato 8'!$D$25+'Formato 8'!$D$37))</f>
        <v>0</v>
      </c>
      <c r="G52" s="325">
        <f t="shared" si="1"/>
        <v>0</v>
      </c>
    </row>
    <row r="53" spans="2:8">
      <c r="B53" s="332">
        <f t="shared" si="2"/>
        <v>17</v>
      </c>
      <c r="C53" s="325">
        <f>+'Formato 5'!Q50</f>
        <v>0</v>
      </c>
      <c r="D53" s="325">
        <f>+'Formato 6'!Q50</f>
        <v>0</v>
      </c>
      <c r="E53" s="325">
        <f>IF(B53&lt;=Datos!$C$45,0,IF(B53&gt;Datos!$C$44,0,IF(B53&lt;=Datos!$C$49+Datos!$C$45,'Formato 7'!$D$44,'Formato 7'!$D$44-'Formato 7'!$D$39)))</f>
        <v>0</v>
      </c>
      <c r="F53" s="325">
        <f>IF(B53&gt;Datos!$C$44,0,IF(B53&lt;=Datos!$C$45,0,'Formato 8'!$D$25+'Formato 8'!$D$37))</f>
        <v>0</v>
      </c>
      <c r="G53" s="325">
        <f t="shared" si="1"/>
        <v>0</v>
      </c>
    </row>
    <row r="54" spans="2:8">
      <c r="B54" s="332">
        <f t="shared" si="2"/>
        <v>18</v>
      </c>
      <c r="C54" s="325">
        <f>+'Formato 5'!Q51</f>
        <v>0</v>
      </c>
      <c r="D54" s="325">
        <f>+'Formato 6'!Q51</f>
        <v>0</v>
      </c>
      <c r="E54" s="325">
        <f>IF(B54&lt;=Datos!$C$45,0,IF(B54&gt;Datos!$C$44,0,IF(B54&lt;=Datos!$C$49+Datos!$C$45,'Formato 7'!$D$44,'Formato 7'!$D$44-'Formato 7'!$D$39)))</f>
        <v>0</v>
      </c>
      <c r="F54" s="325">
        <f>IF(B54&gt;Datos!$C$44,0,IF(B54&lt;=Datos!$C$45,0,'Formato 8'!$D$25+'Formato 8'!$D$37))</f>
        <v>0</v>
      </c>
      <c r="G54" s="325">
        <f t="shared" si="1"/>
        <v>0</v>
      </c>
      <c r="H54" s="30"/>
    </row>
    <row r="55" spans="2:8">
      <c r="B55" s="332">
        <f t="shared" si="2"/>
        <v>19</v>
      </c>
      <c r="C55" s="325">
        <f>+'Formato 5'!Q52</f>
        <v>0</v>
      </c>
      <c r="D55" s="325">
        <f>+'Formato 6'!Q52</f>
        <v>0</v>
      </c>
      <c r="E55" s="325">
        <f>IF(B55&lt;=Datos!$C$45,0,IF(B55&gt;Datos!$C$44,0,IF(B55&lt;=Datos!$C$49+Datos!$C$45,'Formato 7'!$D$44,'Formato 7'!$D$44-'Formato 7'!$D$39)))</f>
        <v>0</v>
      </c>
      <c r="F55" s="325">
        <f>IF(B55&gt;Datos!$C$44,0,IF(B55&lt;=Datos!$C$45,0,'Formato 8'!$D$25+'Formato 8'!$D$37))</f>
        <v>0</v>
      </c>
      <c r="G55" s="325">
        <f t="shared" si="1"/>
        <v>0</v>
      </c>
      <c r="H55" s="30"/>
    </row>
    <row r="56" spans="2:8">
      <c r="B56" s="332">
        <f t="shared" si="2"/>
        <v>20</v>
      </c>
      <c r="C56" s="325">
        <f>+'Formato 5'!Q53</f>
        <v>0</v>
      </c>
      <c r="D56" s="325">
        <f>+'Formato 6'!Q53</f>
        <v>0</v>
      </c>
      <c r="E56" s="325">
        <f>IF(B56&lt;=Datos!$C$45,0,IF(B56&gt;Datos!$C$44,0,IF(B56&lt;=Datos!$C$49+Datos!$C$45,'Formato 7'!$D$44,'Formato 7'!$D$44-'Formato 7'!$D$39)))</f>
        <v>0</v>
      </c>
      <c r="F56" s="325">
        <f>IF(B56&gt;Datos!$C$44,0,IF(B56&lt;=Datos!$C$45,0,'Formato 8'!$D$25+'Formato 8'!$D$37))</f>
        <v>0</v>
      </c>
      <c r="G56" s="325">
        <f t="shared" si="1"/>
        <v>0</v>
      </c>
      <c r="H56" s="30"/>
    </row>
    <row r="57" spans="2:8">
      <c r="B57" s="332">
        <f t="shared" si="2"/>
        <v>21</v>
      </c>
      <c r="C57" s="325">
        <f>+'Formato 5'!Q54</f>
        <v>0</v>
      </c>
      <c r="D57" s="325">
        <f>+'Formato 6'!Q54</f>
        <v>0</v>
      </c>
      <c r="E57" s="325">
        <f>IF(B57&lt;=Datos!$C$45,0,IF(B57&gt;Datos!$C$44,0,IF(B57&lt;=Datos!$C$49+Datos!$C$45,'Formato 7'!$D$44,'Formato 7'!$D$44-'Formato 7'!$D$39)))</f>
        <v>0</v>
      </c>
      <c r="F57" s="325">
        <f>IF(B57&gt;Datos!$C$44,0,IF(B57&lt;=Datos!$C$45,0,'Formato 8'!$D$25+'Formato 8'!$D$37))</f>
        <v>0</v>
      </c>
      <c r="G57" s="325">
        <f t="shared" si="1"/>
        <v>0</v>
      </c>
      <c r="H57" s="30"/>
    </row>
    <row r="58" spans="2:8">
      <c r="B58" s="332">
        <f t="shared" si="2"/>
        <v>22</v>
      </c>
      <c r="C58" s="325">
        <f>+'Formato 5'!Q55</f>
        <v>0</v>
      </c>
      <c r="D58" s="325">
        <f>+'Formato 6'!Q55</f>
        <v>0</v>
      </c>
      <c r="E58" s="325">
        <f>IF(B58&lt;=Datos!$C$45,0,IF(B58&gt;Datos!$C$44,0,IF(B58&lt;=Datos!$C$49+Datos!$C$45,'Formato 7'!$D$44,'Formato 7'!$D$44-'Formato 7'!$D$39)))</f>
        <v>0</v>
      </c>
      <c r="F58" s="325">
        <f>IF(B58&gt;Datos!$C$44,0,IF(B58&lt;=Datos!$C$45,0,'Formato 8'!$D$25+'Formato 8'!$D$37))</f>
        <v>0</v>
      </c>
      <c r="G58" s="325">
        <f t="shared" si="1"/>
        <v>0</v>
      </c>
      <c r="H58" s="30"/>
    </row>
    <row r="59" spans="2:8">
      <c r="B59" s="332">
        <f t="shared" si="2"/>
        <v>23</v>
      </c>
      <c r="C59" s="325">
        <f>+'Formato 5'!Q56</f>
        <v>0</v>
      </c>
      <c r="D59" s="325">
        <f>+'Formato 6'!Q56</f>
        <v>0</v>
      </c>
      <c r="E59" s="325">
        <f>IF(B59&lt;=Datos!$C$45,0,IF(B59&gt;Datos!$C$44,0,IF(B59&lt;=Datos!$C$49+Datos!$C$45,'Formato 7'!$D$44,'Formato 7'!$D$44-'Formato 7'!$D$39)))</f>
        <v>0</v>
      </c>
      <c r="F59" s="325">
        <f>IF(B59&gt;Datos!$C$44,0,IF(B59&lt;=Datos!$C$45,0,'Formato 8'!$D$25+'Formato 8'!$D$37))</f>
        <v>0</v>
      </c>
      <c r="G59" s="325">
        <f t="shared" si="1"/>
        <v>0</v>
      </c>
      <c r="H59" s="30"/>
    </row>
    <row r="60" spans="2:8">
      <c r="B60" s="332">
        <f t="shared" si="2"/>
        <v>24</v>
      </c>
      <c r="C60" s="325">
        <f>+'Formato 5'!Q57</f>
        <v>0</v>
      </c>
      <c r="D60" s="325">
        <f>+'Formato 6'!Q57</f>
        <v>0</v>
      </c>
      <c r="E60" s="325">
        <f>IF(B60&lt;=Datos!$C$45,0,IF(B60&gt;Datos!$C$44,0,IF(B60&lt;=Datos!$C$49+Datos!$C$45,'Formato 7'!$D$44,'Formato 7'!$D$44-'Formato 7'!$D$39)))</f>
        <v>0</v>
      </c>
      <c r="F60" s="325">
        <f>IF(B60&gt;Datos!$C$44,0,IF(B60&lt;=Datos!$C$45,0,'Formato 8'!$D$25+'Formato 8'!$D$37))</f>
        <v>0</v>
      </c>
      <c r="G60" s="325">
        <f t="shared" si="1"/>
        <v>0</v>
      </c>
      <c r="H60" s="30"/>
    </row>
    <row r="61" spans="2:8">
      <c r="B61" s="332">
        <f t="shared" si="2"/>
        <v>25</v>
      </c>
      <c r="C61" s="325">
        <f>+'Formato 5'!Q58</f>
        <v>0</v>
      </c>
      <c r="D61" s="325">
        <f>+'Formato 6'!Q58</f>
        <v>0</v>
      </c>
      <c r="E61" s="325">
        <f>IF(B61&lt;=Datos!$C$45,0,IF(B61&gt;Datos!$C$44,0,IF(B61&lt;=Datos!$C$49+Datos!$C$45,'Formato 7'!$D$44,'Formato 7'!$D$44-'Formato 7'!$D$39)))</f>
        <v>0</v>
      </c>
      <c r="F61" s="325">
        <f>IF(B61&gt;Datos!$C$44,0,IF(B61&lt;=Datos!$C$45,0,'Formato 8'!$D$25+'Formato 8'!$D$37))</f>
        <v>0</v>
      </c>
      <c r="G61" s="325">
        <f t="shared" si="1"/>
        <v>0</v>
      </c>
      <c r="H61" s="30"/>
    </row>
    <row r="62" spans="2:8">
      <c r="B62" s="332">
        <f t="shared" si="2"/>
        <v>26</v>
      </c>
      <c r="C62" s="325">
        <f>+'Formato 5'!Q59</f>
        <v>0</v>
      </c>
      <c r="D62" s="325">
        <f>+'Formato 6'!Q59</f>
        <v>0</v>
      </c>
      <c r="E62" s="325">
        <f>IF(B62&lt;=Datos!$C$45,0,IF(B62&gt;Datos!$C$44,0,IF(B62&lt;=Datos!$C$49+Datos!$C$45,'Formato 7'!$D$44,'Formato 7'!$D$44-'Formato 7'!$D$39)))</f>
        <v>0</v>
      </c>
      <c r="F62" s="325">
        <f>IF(B62&gt;Datos!$C$44,0,IF(B62&lt;=Datos!$C$45,0,'Formato 8'!$D$25+'Formato 8'!$D$37))</f>
        <v>0</v>
      </c>
      <c r="G62" s="325">
        <f t="shared" si="1"/>
        <v>0</v>
      </c>
      <c r="H62" s="30"/>
    </row>
    <row r="63" spans="2:8">
      <c r="B63" s="332">
        <f t="shared" si="2"/>
        <v>27</v>
      </c>
      <c r="C63" s="325">
        <f>+'Formato 5'!Q60</f>
        <v>0</v>
      </c>
      <c r="D63" s="325">
        <f>+'Formato 6'!Q60</f>
        <v>0</v>
      </c>
      <c r="E63" s="325">
        <f>IF(B63&lt;=Datos!$C$45,0,IF(B63&gt;Datos!$C$44,0,IF(B63&lt;=Datos!$C$49+Datos!$C$45,'Formato 7'!$D$44,'Formato 7'!$D$44-'Formato 7'!$D$39)))</f>
        <v>0</v>
      </c>
      <c r="F63" s="325">
        <f>IF(B63&gt;Datos!$C$44,0,IF(B63&lt;=Datos!$C$45,0,'Formato 8'!$D$25+'Formato 8'!$D$37))</f>
        <v>0</v>
      </c>
      <c r="G63" s="325">
        <f t="shared" si="1"/>
        <v>0</v>
      </c>
      <c r="H63" s="30"/>
    </row>
    <row r="64" spans="2:8">
      <c r="B64" s="332">
        <f t="shared" si="2"/>
        <v>28</v>
      </c>
      <c r="C64" s="325">
        <f>+'Formato 5'!Q61</f>
        <v>0</v>
      </c>
      <c r="D64" s="325">
        <f>+'Formato 6'!Q61</f>
        <v>0</v>
      </c>
      <c r="E64" s="325">
        <f>IF(B64&lt;=Datos!$C$45,0,IF(B64&gt;Datos!$C$44,0,IF(B64&lt;=Datos!$C$49+Datos!$C$45,'Formato 7'!$D$44,'Formato 7'!$D$44-'Formato 7'!$D$39)))</f>
        <v>0</v>
      </c>
      <c r="F64" s="325">
        <f>IF(B64&gt;Datos!$C$44,0,IF(B64&lt;=Datos!$C$45,0,'Formato 8'!$D$25+'Formato 8'!$D$37))</f>
        <v>0</v>
      </c>
      <c r="G64" s="325">
        <f t="shared" si="1"/>
        <v>0</v>
      </c>
      <c r="H64" s="30"/>
    </row>
    <row r="65" spans="2:8">
      <c r="B65" s="332">
        <f t="shared" si="2"/>
        <v>29</v>
      </c>
      <c r="C65" s="325">
        <f>+'Formato 5'!Q62</f>
        <v>0</v>
      </c>
      <c r="D65" s="325">
        <f>+'Formato 6'!Q62</f>
        <v>0</v>
      </c>
      <c r="E65" s="325">
        <f>IF(B65&lt;=Datos!$C$45,0,IF(B65&gt;Datos!$C$44,0,IF(B65&lt;=Datos!$C$49+Datos!$C$45,'Formato 7'!$D$44,'Formato 7'!$D$44-'Formato 7'!$D$39)))</f>
        <v>0</v>
      </c>
      <c r="F65" s="325">
        <f>IF(B65&gt;Datos!$C$44,0,IF(B65&lt;=Datos!$C$45,0,'Formato 8'!$D$25+'Formato 8'!$D$37))</f>
        <v>0</v>
      </c>
      <c r="G65" s="325">
        <f t="shared" si="1"/>
        <v>0</v>
      </c>
      <c r="H65" s="30"/>
    </row>
    <row r="66" spans="2:8">
      <c r="B66" s="332">
        <f t="shared" si="2"/>
        <v>30</v>
      </c>
      <c r="C66" s="325">
        <f>+'Formato 5'!Q63</f>
        <v>0</v>
      </c>
      <c r="D66" s="325">
        <f>+'Formato 6'!Q63</f>
        <v>0</v>
      </c>
      <c r="E66" s="325">
        <f>IF(B66&lt;=Datos!$C$45,0,IF(B66&gt;Datos!$C$44,0,IF(B66&lt;=Datos!$C$49+Datos!$C$45,'Formato 7'!$D$44,'Formato 7'!$D$44-'Formato 7'!$D$39)))</f>
        <v>0</v>
      </c>
      <c r="F66" s="325">
        <f>IF(B66&gt;Datos!$C$44,0,IF(B66&lt;=Datos!$C$45,0,'Formato 8'!$D$25+'Formato 8'!$D$37))</f>
        <v>0</v>
      </c>
      <c r="G66" s="325">
        <f t="shared" si="1"/>
        <v>0</v>
      </c>
      <c r="H66" s="30"/>
    </row>
    <row r="67" spans="2:8">
      <c r="B67" s="332">
        <f t="shared" si="2"/>
        <v>31</v>
      </c>
      <c r="C67" s="325">
        <f>+'Formato 5'!Q64</f>
        <v>0</v>
      </c>
      <c r="D67" s="325">
        <f>+'Formato 6'!Q64</f>
        <v>0</v>
      </c>
      <c r="E67" s="325">
        <f>IF(B67&lt;=Datos!$C$45,0,IF(B67&gt;Datos!$C$44,0,IF(B67&lt;=Datos!$C$49+Datos!$C$45,'Formato 7'!$D$44,'Formato 7'!$D$44-'Formato 7'!$D$39)))</f>
        <v>0</v>
      </c>
      <c r="F67" s="325">
        <f>IF(B67&gt;Datos!$C$44,0,IF(B67&lt;=Datos!$C$45,0,'Formato 8'!$D$25+'Formato 8'!$D$37))</f>
        <v>0</v>
      </c>
      <c r="G67" s="325">
        <f t="shared" si="1"/>
        <v>0</v>
      </c>
      <c r="H67" s="30"/>
    </row>
    <row r="68" spans="2:8">
      <c r="B68" s="332">
        <f t="shared" si="2"/>
        <v>32</v>
      </c>
      <c r="C68" s="325">
        <f>+'Formato 5'!Q65</f>
        <v>0</v>
      </c>
      <c r="D68" s="325">
        <f>+'Formato 6'!Q65</f>
        <v>0</v>
      </c>
      <c r="E68" s="325">
        <f>IF(B68&lt;=Datos!$C$45,0,IF(B68&gt;Datos!$C$44,0,IF(B68&lt;=Datos!$C$49+Datos!$C$45,'Formato 7'!$D$44,'Formato 7'!$D$44-'Formato 7'!$D$39)))</f>
        <v>0</v>
      </c>
      <c r="F68" s="325">
        <f>IF(B68&gt;Datos!$C$44,0,IF(B68&lt;=Datos!$C$45,0,'Formato 8'!$D$25+'Formato 8'!$D$37))</f>
        <v>0</v>
      </c>
      <c r="G68" s="325">
        <f t="shared" si="1"/>
        <v>0</v>
      </c>
      <c r="H68" s="30"/>
    </row>
    <row r="69" spans="2:8">
      <c r="B69" s="332">
        <f t="shared" si="2"/>
        <v>33</v>
      </c>
      <c r="C69" s="325">
        <f>+'Formato 5'!Q66</f>
        <v>0</v>
      </c>
      <c r="D69" s="325">
        <f>+'Formato 6'!Q66</f>
        <v>0</v>
      </c>
      <c r="E69" s="325">
        <f>IF(B69&lt;=Datos!$C$45,0,IF(B69&gt;Datos!$C$44,0,IF(B69&lt;=Datos!$C$49+Datos!$C$45,'Formato 7'!$D$44,'Formato 7'!$D$44-'Formato 7'!$D$39)))</f>
        <v>0</v>
      </c>
      <c r="F69" s="325">
        <f>IF(B69&gt;Datos!$C$44,0,IF(B69&lt;=Datos!$C$45,0,'Formato 8'!$D$25+'Formato 8'!$D$37))</f>
        <v>0</v>
      </c>
      <c r="G69" s="325">
        <f t="shared" si="1"/>
        <v>0</v>
      </c>
      <c r="H69" s="30"/>
    </row>
    <row r="70" spans="2:8">
      <c r="B70" s="332">
        <f t="shared" si="2"/>
        <v>34</v>
      </c>
      <c r="C70" s="325">
        <f>+'Formato 5'!Q67</f>
        <v>0</v>
      </c>
      <c r="D70" s="325">
        <f>+'Formato 6'!Q67</f>
        <v>0</v>
      </c>
      <c r="E70" s="325">
        <f>IF(B70&lt;=Datos!$C$45,0,IF(B70&gt;Datos!$C$44,0,IF(B70&lt;=Datos!$C$49+Datos!$C$45,'Formato 7'!$D$44,'Formato 7'!$D$44-'Formato 7'!$D$39)))</f>
        <v>0</v>
      </c>
      <c r="F70" s="325">
        <f>IF(B70&gt;Datos!$C$44,0,IF(B70&lt;=Datos!$C$45,0,'Formato 8'!$D$25+'Formato 8'!$D$37))</f>
        <v>0</v>
      </c>
      <c r="G70" s="325">
        <f t="shared" si="1"/>
        <v>0</v>
      </c>
      <c r="H70" s="30"/>
    </row>
    <row r="71" spans="2:8">
      <c r="B71" s="332">
        <f t="shared" si="2"/>
        <v>35</v>
      </c>
      <c r="C71" s="325">
        <f>+'Formato 5'!Q68</f>
        <v>0</v>
      </c>
      <c r="D71" s="325">
        <f>+'Formato 6'!Q68</f>
        <v>0</v>
      </c>
      <c r="E71" s="325">
        <f>IF(B71&lt;=Datos!$C$45,0,IF(B71&gt;Datos!$C$44,0,IF(B71&lt;=Datos!$C$49+Datos!$C$45,'Formato 7'!$D$44,'Formato 7'!$D$44-'Formato 7'!$D$39)))</f>
        <v>0</v>
      </c>
      <c r="F71" s="325">
        <f>IF(B71&gt;Datos!$C$44,0,IF(B71&lt;=Datos!$C$45,0,'Formato 8'!$D$25+'Formato 8'!$D$37))</f>
        <v>0</v>
      </c>
      <c r="G71" s="325">
        <f t="shared" si="1"/>
        <v>0</v>
      </c>
      <c r="H71" s="30"/>
    </row>
    <row r="72" spans="2:8">
      <c r="B72" s="332">
        <f t="shared" si="2"/>
        <v>36</v>
      </c>
      <c r="C72" s="325">
        <f>+'Formato 5'!Q69</f>
        <v>0</v>
      </c>
      <c r="D72" s="325">
        <f>+'Formato 6'!Q69</f>
        <v>0</v>
      </c>
      <c r="E72" s="325">
        <f>IF(B72&lt;=Datos!$C$45,0,IF(B72&gt;Datos!$C$44,0,IF(B72&lt;=Datos!$C$49+Datos!$C$45,'Formato 7'!$D$44,'Formato 7'!$D$44-'Formato 7'!$D$39)))</f>
        <v>0</v>
      </c>
      <c r="F72" s="325">
        <f>IF(B72&gt;Datos!$C$44,0,IF(B72&lt;=Datos!$C$45,0,'Formato 8'!$D$25+'Formato 8'!$D$37))</f>
        <v>0</v>
      </c>
      <c r="G72" s="325">
        <f t="shared" si="1"/>
        <v>0</v>
      </c>
      <c r="H72" s="30"/>
    </row>
    <row r="73" spans="2:8">
      <c r="B73" s="332">
        <f t="shared" si="2"/>
        <v>37</v>
      </c>
      <c r="C73" s="325">
        <f>+'Formato 5'!Q70</f>
        <v>0</v>
      </c>
      <c r="D73" s="325">
        <f>+'Formato 6'!Q70</f>
        <v>0</v>
      </c>
      <c r="E73" s="325">
        <f>IF(B73&lt;=Datos!$C$45,0,IF(B73&gt;Datos!$C$44,0,IF(B73&lt;=Datos!$C$49+Datos!$C$45,'Formato 7'!$D$44,'Formato 7'!$D$44-'Formato 7'!$D$39)))</f>
        <v>0</v>
      </c>
      <c r="F73" s="325">
        <f>IF(B73&gt;Datos!$C$44,0,IF(B73&lt;=Datos!$C$45,0,'Formato 8'!$D$25+'Formato 8'!$D$37))</f>
        <v>0</v>
      </c>
      <c r="G73" s="325">
        <f t="shared" si="1"/>
        <v>0</v>
      </c>
      <c r="H73" s="30"/>
    </row>
    <row r="74" spans="2:8">
      <c r="B74" s="332">
        <f t="shared" si="2"/>
        <v>38</v>
      </c>
      <c r="C74" s="325">
        <f>+'Formato 5'!Q71</f>
        <v>0</v>
      </c>
      <c r="D74" s="325">
        <f>+'Formato 6'!Q71</f>
        <v>0</v>
      </c>
      <c r="E74" s="325">
        <f>IF(B74&lt;=Datos!$C$45,0,IF(B74&gt;Datos!$C$44,0,IF(B74&lt;=Datos!$C$49+Datos!$C$45,'Formato 7'!$D$44,'Formato 7'!$D$44-'Formato 7'!$D$39)))</f>
        <v>0</v>
      </c>
      <c r="F74" s="325">
        <f>IF(B74&gt;Datos!$C$44,0,IF(B74&lt;=Datos!$C$45,0,'Formato 8'!$D$25+'Formato 8'!$D$37))</f>
        <v>0</v>
      </c>
      <c r="G74" s="325">
        <f t="shared" si="1"/>
        <v>0</v>
      </c>
      <c r="H74" s="30"/>
    </row>
    <row r="75" spans="2:8">
      <c r="B75" s="332">
        <f>B74+1</f>
        <v>39</v>
      </c>
      <c r="C75" s="325">
        <f>+'Formato 5'!Q72</f>
        <v>0</v>
      </c>
      <c r="D75" s="325">
        <f>+'Formato 6'!Q72</f>
        <v>0</v>
      </c>
      <c r="E75" s="325">
        <f>IF(B75&lt;=Datos!$C$45,0,IF(B75&gt;Datos!$C$44,0,IF(B75&lt;=Datos!$C$49+Datos!$C$45,'Formato 7'!$D$44,'Formato 7'!$D$44-'Formato 7'!$D$39)))</f>
        <v>0</v>
      </c>
      <c r="F75" s="325">
        <f>IF(B75&gt;Datos!$C$44,0,IF(B75&lt;=Datos!$C$45,0,'Formato 8'!$D$25+'Formato 8'!$D$37))</f>
        <v>0</v>
      </c>
      <c r="G75" s="325">
        <f t="shared" si="1"/>
        <v>0</v>
      </c>
      <c r="H75" s="30"/>
    </row>
    <row r="76" spans="2:8">
      <c r="B76" s="332">
        <f t="shared" si="2"/>
        <v>40</v>
      </c>
      <c r="C76" s="325">
        <f>+'Formato 5'!Q73</f>
        <v>0</v>
      </c>
      <c r="D76" s="325">
        <f>+'Formato 6'!Q73</f>
        <v>0</v>
      </c>
      <c r="E76" s="325">
        <f>IF(B76&lt;=Datos!$C$45,0,IF(B76&gt;Datos!$C$44,0,IF(B76&lt;=Datos!$C$49+Datos!$C$45,'Formato 7'!$D$44,'Formato 7'!$D$44-'Formato 7'!$D$39)))</f>
        <v>0</v>
      </c>
      <c r="F76" s="325">
        <f>IF(B76&gt;Datos!$C$44,0,IF(B76&lt;=Datos!$C$45,0,'Formato 8'!$D$25+'Formato 8'!$D$37))</f>
        <v>0</v>
      </c>
      <c r="G76" s="325">
        <f t="shared" si="1"/>
        <v>0</v>
      </c>
      <c r="H76" s="30"/>
    </row>
    <row r="77" spans="2:8">
      <c r="B77" s="332">
        <f t="shared" si="2"/>
        <v>41</v>
      </c>
      <c r="C77" s="325">
        <f>+'Formato 5'!Q74</f>
        <v>0</v>
      </c>
      <c r="D77" s="325">
        <f>+'Formato 6'!Q74</f>
        <v>0</v>
      </c>
      <c r="E77" s="325">
        <f>IF(B77&lt;=Datos!$C$45,0,IF(B77&gt;Datos!$C$44,0,IF(B77&lt;=Datos!$C$49+Datos!$C$45,'Formato 7'!$D$44,'Formato 7'!$D$44-'Formato 7'!$D$39)))</f>
        <v>0</v>
      </c>
      <c r="F77" s="325">
        <f>IF(B77&gt;Datos!$C$44,0,IF(B77&lt;=Datos!$C$45,0,'Formato 8'!$D$25+'Formato 8'!$D$37))</f>
        <v>0</v>
      </c>
      <c r="G77" s="325">
        <f t="shared" si="1"/>
        <v>0</v>
      </c>
      <c r="H77" s="30"/>
    </row>
    <row r="78" spans="2:8">
      <c r="B78" s="332">
        <f t="shared" si="2"/>
        <v>42</v>
      </c>
      <c r="C78" s="325">
        <f>+'Formato 5'!Q75</f>
        <v>0</v>
      </c>
      <c r="D78" s="325">
        <f>+'Formato 6'!Q75</f>
        <v>0</v>
      </c>
      <c r="E78" s="325">
        <f>IF(B78&lt;=Datos!$C$45,0,IF(B78&gt;Datos!$C$44,0,IF(B78&lt;=Datos!$C$49+Datos!$C$45,'Formato 7'!$D$44,'Formato 7'!$D$44-'Formato 7'!$D$39)))</f>
        <v>0</v>
      </c>
      <c r="F78" s="325">
        <f>IF(B78&gt;Datos!$C$44,0,IF(B78&lt;=Datos!$C$45,0,'Formato 8'!$D$25+'Formato 8'!$D$37))</f>
        <v>0</v>
      </c>
      <c r="G78" s="325">
        <f t="shared" si="1"/>
        <v>0</v>
      </c>
      <c r="H78" s="30"/>
    </row>
    <row r="79" spans="2:8">
      <c r="B79" s="332">
        <f t="shared" si="2"/>
        <v>43</v>
      </c>
      <c r="C79" s="325">
        <f>+'Formato 5'!Q76</f>
        <v>0</v>
      </c>
      <c r="D79" s="325">
        <f>+'Formato 6'!Q76</f>
        <v>0</v>
      </c>
      <c r="E79" s="325">
        <f>IF(B79&lt;=Datos!$C$45,0,IF(B79&gt;Datos!$C$44,0,IF(B79&lt;=Datos!$C$49+Datos!$C$45,'Formato 7'!$D$44,'Formato 7'!$D$44-'Formato 7'!$D$39)))</f>
        <v>0</v>
      </c>
      <c r="F79" s="325">
        <f>IF(B79&gt;Datos!$C$44,0,IF(B79&lt;=Datos!$C$45,0,'Formato 8'!$D$25+'Formato 8'!$D$37))</f>
        <v>0</v>
      </c>
      <c r="G79" s="325">
        <f t="shared" si="1"/>
        <v>0</v>
      </c>
      <c r="H79" s="30"/>
    </row>
    <row r="80" spans="2:8">
      <c r="B80" s="332">
        <f t="shared" si="2"/>
        <v>44</v>
      </c>
      <c r="C80" s="325">
        <f>+'Formato 5'!Q77</f>
        <v>0</v>
      </c>
      <c r="D80" s="325">
        <f>+'Formato 6'!Q77</f>
        <v>0</v>
      </c>
      <c r="E80" s="325">
        <f>IF(B80&lt;=Datos!$C$45,0,IF(B80&gt;Datos!$C$44,0,IF(B80&lt;=Datos!$C$49+Datos!$C$45,'Formato 7'!$D$44,'Formato 7'!$D$44-'Formato 7'!$D$39)))</f>
        <v>0</v>
      </c>
      <c r="F80" s="325">
        <f>IF(B80&gt;Datos!$C$44,0,IF(B80&lt;=Datos!$C$45,0,'Formato 8'!$D$25+'Formato 8'!$D$37))</f>
        <v>0</v>
      </c>
      <c r="G80" s="325">
        <f t="shared" si="1"/>
        <v>0</v>
      </c>
      <c r="H80" s="30"/>
    </row>
    <row r="81" spans="2:8">
      <c r="B81" s="332">
        <f t="shared" si="2"/>
        <v>45</v>
      </c>
      <c r="C81" s="325">
        <f>+'Formato 5'!Q78</f>
        <v>0</v>
      </c>
      <c r="D81" s="325">
        <f>+'Formato 6'!Q78</f>
        <v>0</v>
      </c>
      <c r="E81" s="325">
        <f>IF(B81&lt;=Datos!$C$45,0,IF(B81&gt;Datos!$C$44,0,IF(B81&lt;=Datos!$C$49+Datos!$C$45,'Formato 7'!$D$44,'Formato 7'!$D$44-'Formato 7'!$D$39)))</f>
        <v>0</v>
      </c>
      <c r="F81" s="325">
        <f>IF(B81&gt;Datos!$C$44,0,IF(B81&lt;=Datos!$C$45,0,'Formato 8'!$D$25+'Formato 8'!$D$37))</f>
        <v>0</v>
      </c>
      <c r="G81" s="325">
        <f t="shared" si="1"/>
        <v>0</v>
      </c>
      <c r="H81" s="30"/>
    </row>
    <row r="82" spans="2:8">
      <c r="B82" s="332">
        <f t="shared" si="2"/>
        <v>46</v>
      </c>
      <c r="C82" s="325">
        <f>+'Formato 5'!Q79</f>
        <v>0</v>
      </c>
      <c r="D82" s="325">
        <f>+'Formato 6'!Q79</f>
        <v>0</v>
      </c>
      <c r="E82" s="325">
        <f>IF(B82&lt;=Datos!$C$45,0,IF(B82&gt;Datos!$C$44,0,IF(B82&lt;=Datos!$C$49+Datos!$C$45,'Formato 7'!$D$44,'Formato 7'!$D$44-'Formato 7'!$D$39)))</f>
        <v>0</v>
      </c>
      <c r="F82" s="325">
        <f>IF(B82&gt;Datos!$C$44,0,IF(B82&lt;=Datos!$C$45,0,'Formato 8'!$D$25+'Formato 8'!$D$37))</f>
        <v>0</v>
      </c>
      <c r="G82" s="325">
        <f t="shared" si="1"/>
        <v>0</v>
      </c>
      <c r="H82" s="30"/>
    </row>
    <row r="83" spans="2:8">
      <c r="B83" s="332">
        <f t="shared" si="2"/>
        <v>47</v>
      </c>
      <c r="C83" s="325">
        <f>+'Formato 5'!Q80</f>
        <v>0</v>
      </c>
      <c r="D83" s="325">
        <f>+'Formato 6'!Q80</f>
        <v>0</v>
      </c>
      <c r="E83" s="325">
        <f>IF(B83&lt;=Datos!$C$45,0,IF(B83&gt;Datos!$C$44,0,IF(B83&lt;=Datos!$C$49+Datos!$C$45,'Formato 7'!$D$44,'Formato 7'!$D$44-'Formato 7'!$D$39)))</f>
        <v>0</v>
      </c>
      <c r="F83" s="325">
        <f>IF(B83&gt;Datos!$C$44,0,IF(B83&lt;=Datos!$C$45,0,'Formato 8'!$D$25+'Formato 8'!$D$37))</f>
        <v>0</v>
      </c>
      <c r="G83" s="325">
        <f t="shared" si="1"/>
        <v>0</v>
      </c>
      <c r="H83" s="30"/>
    </row>
    <row r="84" spans="2:8">
      <c r="B84" s="332">
        <f t="shared" si="2"/>
        <v>48</v>
      </c>
      <c r="C84" s="325">
        <f>+'Formato 5'!Q81</f>
        <v>0</v>
      </c>
      <c r="D84" s="325">
        <f>+'Formato 6'!Q81</f>
        <v>0</v>
      </c>
      <c r="E84" s="325">
        <f>IF(B84&lt;=Datos!$C$45,0,IF(B84&gt;Datos!$C$44,0,IF(B84&lt;=Datos!$C$49+Datos!$C$45,'Formato 7'!$D$44,'Formato 7'!$D$44-'Formato 7'!$D$39)))</f>
        <v>0</v>
      </c>
      <c r="F84" s="325">
        <f>IF(B84&gt;Datos!$C$44,0,IF(B84&lt;=Datos!$C$45,0,'Formato 8'!$D$25+'Formato 8'!$D$37))</f>
        <v>0</v>
      </c>
      <c r="G84" s="325">
        <f t="shared" si="1"/>
        <v>0</v>
      </c>
      <c r="H84" s="30"/>
    </row>
    <row r="85" spans="2:8">
      <c r="B85" s="332">
        <f t="shared" si="2"/>
        <v>49</v>
      </c>
      <c r="C85" s="325">
        <f>+'Formato 5'!Q82</f>
        <v>0</v>
      </c>
      <c r="D85" s="325">
        <f>+'Formato 6'!Q82</f>
        <v>0</v>
      </c>
      <c r="E85" s="325">
        <f>IF(B85&lt;=Datos!$C$45,0,IF(B85&gt;Datos!$C$44,0,IF(B85&lt;=Datos!$C$49+Datos!$C$45,'Formato 7'!$D$44,'Formato 7'!$D$44-'Formato 7'!$D$39)))</f>
        <v>0</v>
      </c>
      <c r="F85" s="325">
        <f>IF(B85&gt;Datos!$C$44,0,IF(B85&lt;=Datos!$C$45,0,'Formato 8'!$D$25+'Formato 8'!$D$37))</f>
        <v>0</v>
      </c>
      <c r="G85" s="325">
        <f t="shared" si="1"/>
        <v>0</v>
      </c>
      <c r="H85" s="30"/>
    </row>
    <row r="86" spans="2:8">
      <c r="B86" s="332">
        <f t="shared" si="2"/>
        <v>50</v>
      </c>
      <c r="C86" s="325">
        <f>+'Formato 5'!Q83</f>
        <v>0</v>
      </c>
      <c r="D86" s="325">
        <f>+'Formato 6'!Q83</f>
        <v>0</v>
      </c>
      <c r="E86" s="325">
        <f>IF(B86&lt;=Datos!$C$45,0,IF(B86&gt;Datos!$C$44,0,IF(B86&lt;=Datos!$C$49+Datos!$C$45,'Formato 7'!$D$44,'Formato 7'!$D$44-'Formato 7'!$D$39)))</f>
        <v>0</v>
      </c>
      <c r="F86" s="325">
        <f>IF(B86&gt;Datos!$C$44,0,IF(B86&lt;=Datos!$C$45,0,'Formato 8'!$D$25+'Formato 8'!$D$37))</f>
        <v>0</v>
      </c>
      <c r="G86" s="325">
        <f t="shared" si="1"/>
        <v>0</v>
      </c>
      <c r="H86" s="30"/>
    </row>
    <row r="87" spans="2:8">
      <c r="B87" s="332">
        <f t="shared" si="2"/>
        <v>51</v>
      </c>
      <c r="C87" s="325">
        <f>+'Formato 5'!Q84</f>
        <v>0</v>
      </c>
      <c r="D87" s="325">
        <f>+'Formato 6'!Q84</f>
        <v>0</v>
      </c>
      <c r="E87" s="325">
        <f>IF(B87&lt;=Datos!$C$45,0,IF(B87&gt;Datos!$C$44,0,IF(B87&lt;=Datos!$C$49+Datos!$C$45,'Formato 7'!$D$44,'Formato 7'!$D$44-'Formato 7'!$D$39)))</f>
        <v>0</v>
      </c>
      <c r="F87" s="325">
        <f>IF(B87&gt;Datos!$C$44,0,IF(B87&lt;=Datos!$C$45,0,'Formato 8'!$D$25+'Formato 8'!$D$37))</f>
        <v>0</v>
      </c>
      <c r="G87" s="325">
        <f t="shared" si="1"/>
        <v>0</v>
      </c>
      <c r="H87" s="30"/>
    </row>
    <row r="88" spans="2:8">
      <c r="B88" s="332">
        <f t="shared" si="2"/>
        <v>52</v>
      </c>
      <c r="C88" s="325">
        <f>+'Formato 5'!Q85</f>
        <v>0</v>
      </c>
      <c r="D88" s="325">
        <f>+'Formato 6'!Q85</f>
        <v>0</v>
      </c>
      <c r="E88" s="325">
        <f>IF(B88&lt;=Datos!$C$45,0,IF(B88&gt;Datos!$C$44,0,IF(B88&lt;=Datos!$C$49+Datos!$C$45,'Formato 7'!$D$44,'Formato 7'!$D$44-'Formato 7'!$D$39)))</f>
        <v>0</v>
      </c>
      <c r="F88" s="325">
        <f>IF(B88&gt;Datos!$C$44,0,IF(B88&lt;=Datos!$C$45,0,'Formato 8'!$D$25+'Formato 8'!$D$37))</f>
        <v>0</v>
      </c>
      <c r="G88" s="325">
        <f t="shared" si="1"/>
        <v>0</v>
      </c>
      <c r="H88" s="30"/>
    </row>
    <row r="89" spans="2:8">
      <c r="B89" s="332">
        <f t="shared" si="2"/>
        <v>53</v>
      </c>
      <c r="C89" s="325">
        <f>+'Formato 5'!Q86</f>
        <v>0</v>
      </c>
      <c r="D89" s="325">
        <f>+'Formato 6'!Q86</f>
        <v>0</v>
      </c>
      <c r="E89" s="325">
        <f>IF(B89&lt;=Datos!$C$45,0,IF(B89&gt;Datos!$C$44,0,IF(B89&lt;=Datos!$C$49+Datos!$C$45,'Formato 7'!$D$44,'Formato 7'!$D$44-'Formato 7'!$D$39)))</f>
        <v>0</v>
      </c>
      <c r="F89" s="325">
        <f>IF(B89&gt;Datos!$C$44,0,IF(B89&lt;=Datos!$C$45,0,'Formato 8'!$D$25+'Formato 8'!$D$37))</f>
        <v>0</v>
      </c>
      <c r="G89" s="325">
        <f t="shared" si="1"/>
        <v>0</v>
      </c>
      <c r="H89" s="30"/>
    </row>
    <row r="90" spans="2:8">
      <c r="B90" s="332">
        <f t="shared" si="2"/>
        <v>54</v>
      </c>
      <c r="C90" s="325">
        <f>+'Formato 5'!Q87</f>
        <v>0</v>
      </c>
      <c r="D90" s="325">
        <f>+'Formato 6'!Q87</f>
        <v>0</v>
      </c>
      <c r="E90" s="325">
        <f>IF(B90&lt;=Datos!$C$45,0,IF(B90&gt;Datos!$C$44,0,IF(B90&lt;=Datos!$C$49+Datos!$C$45,'Formato 7'!$D$44,'Formato 7'!$D$44-'Formato 7'!$D$39)))</f>
        <v>0</v>
      </c>
      <c r="F90" s="325">
        <f>IF(B90&gt;Datos!$C$44,0,IF(B90&lt;=Datos!$C$45,0,'Formato 8'!$D$25+'Formato 8'!$D$37))</f>
        <v>0</v>
      </c>
      <c r="G90" s="325">
        <f t="shared" si="1"/>
        <v>0</v>
      </c>
      <c r="H90" s="30"/>
    </row>
    <row r="91" spans="2:8">
      <c r="B91" s="332">
        <f t="shared" si="2"/>
        <v>55</v>
      </c>
      <c r="C91" s="325">
        <f>+'Formato 5'!Q88</f>
        <v>0</v>
      </c>
      <c r="D91" s="325">
        <f>+'Formato 6'!Q88</f>
        <v>0</v>
      </c>
      <c r="E91" s="325">
        <f>IF(B91&lt;=Datos!$C$45,0,IF(B91&gt;Datos!$C$44,0,IF(B91&lt;=Datos!$C$49+Datos!$C$45,'Formato 7'!$D$44,'Formato 7'!$D$44-'Formato 7'!$D$39)))</f>
        <v>0</v>
      </c>
      <c r="F91" s="325">
        <f>IF(B91&gt;Datos!$C$44,0,IF(B91&lt;=Datos!$C$45,0,'Formato 8'!$D$25+'Formato 8'!$D$37))</f>
        <v>0</v>
      </c>
      <c r="G91" s="325">
        <f t="shared" si="1"/>
        <v>0</v>
      </c>
      <c r="H91" s="30"/>
    </row>
    <row r="92" spans="2:8">
      <c r="B92" s="332">
        <f t="shared" si="2"/>
        <v>56</v>
      </c>
      <c r="C92" s="325">
        <f>+'Formato 5'!Q89</f>
        <v>0</v>
      </c>
      <c r="D92" s="325">
        <f>+'Formato 6'!Q89</f>
        <v>0</v>
      </c>
      <c r="E92" s="325">
        <f>IF(B92&lt;=Datos!$C$45,0,IF(B92&gt;Datos!$C$44,0,IF(B92&lt;=Datos!$C$49+Datos!$C$45,'Formato 7'!$D$44,'Formato 7'!$D$44-'Formato 7'!$D$39)))</f>
        <v>0</v>
      </c>
      <c r="F92" s="325">
        <f>IF(B92&gt;Datos!$C$44,0,IF(B92&lt;=Datos!$C$45,0,'Formato 8'!$D$25+'Formato 8'!$D$37))</f>
        <v>0</v>
      </c>
      <c r="G92" s="325">
        <f t="shared" si="1"/>
        <v>0</v>
      </c>
      <c r="H92" s="30"/>
    </row>
    <row r="93" spans="2:8">
      <c r="B93" s="332">
        <f t="shared" si="2"/>
        <v>57</v>
      </c>
      <c r="C93" s="325">
        <f>+'Formato 5'!Q90</f>
        <v>0</v>
      </c>
      <c r="D93" s="325">
        <f>+'Formato 6'!Q90</f>
        <v>0</v>
      </c>
      <c r="E93" s="325">
        <f>IF(B93&lt;=Datos!$C$45,0,IF(B93&gt;Datos!$C$44,0,IF(B93&lt;=Datos!$C$49+Datos!$C$45,'Formato 7'!$D$44,'Formato 7'!$D$44-'Formato 7'!$D$39)))</f>
        <v>0</v>
      </c>
      <c r="F93" s="325">
        <f>IF(B93&gt;Datos!$C$44,0,IF(B93&lt;=Datos!$C$45,0,'Formato 8'!$D$25+'Formato 8'!$D$37))</f>
        <v>0</v>
      </c>
      <c r="G93" s="325">
        <f t="shared" si="1"/>
        <v>0</v>
      </c>
      <c r="H93" s="30"/>
    </row>
    <row r="94" spans="2:8">
      <c r="B94" s="332">
        <f t="shared" si="2"/>
        <v>58</v>
      </c>
      <c r="C94" s="325">
        <f>+'Formato 5'!Q91</f>
        <v>0</v>
      </c>
      <c r="D94" s="325">
        <f>+'Formato 6'!Q91</f>
        <v>0</v>
      </c>
      <c r="E94" s="325">
        <f>IF(B94&lt;=Datos!$C$45,0,IF(B94&gt;Datos!$C$44,0,IF(B94&lt;=Datos!$C$49+Datos!$C$45,'Formato 7'!$D$44,'Formato 7'!$D$44-'Formato 7'!$D$39)))</f>
        <v>0</v>
      </c>
      <c r="F94" s="325">
        <f>IF(B94&gt;Datos!$C$44,0,IF(B94&lt;=Datos!$C$45,0,'Formato 8'!$D$25+'Formato 8'!$D$37))</f>
        <v>0</v>
      </c>
      <c r="G94" s="325">
        <f t="shared" si="1"/>
        <v>0</v>
      </c>
      <c r="H94" s="30"/>
    </row>
    <row r="95" spans="2:8">
      <c r="B95" s="332">
        <f t="shared" si="2"/>
        <v>59</v>
      </c>
      <c r="C95" s="325">
        <f>+'Formato 5'!Q92</f>
        <v>0</v>
      </c>
      <c r="D95" s="325">
        <f>+'Formato 6'!Q92</f>
        <v>0</v>
      </c>
      <c r="E95" s="325">
        <f>IF(B95&lt;=Datos!$C$45,0,IF(B95&gt;Datos!$C$44,0,IF(B95&lt;=Datos!$C$49+Datos!$C$45,'Formato 7'!$D$44,'Formato 7'!$D$44-'Formato 7'!$D$39)))</f>
        <v>0</v>
      </c>
      <c r="F95" s="325">
        <f>IF(B95&gt;Datos!$C$44,0,IF(B95&lt;=Datos!$C$45,0,'Formato 8'!$D$25+'Formato 8'!$D$37))</f>
        <v>0</v>
      </c>
      <c r="G95" s="325">
        <f t="shared" si="1"/>
        <v>0</v>
      </c>
      <c r="H95" s="30"/>
    </row>
    <row r="96" spans="2:8">
      <c r="B96" s="332">
        <f t="shared" si="2"/>
        <v>60</v>
      </c>
      <c r="C96" s="325">
        <f>+'Formato 5'!Q93</f>
        <v>0</v>
      </c>
      <c r="D96" s="325">
        <f>+'Formato 6'!Q93</f>
        <v>0</v>
      </c>
      <c r="E96" s="325">
        <f>IF(B96&lt;=Datos!$C$45,0,IF(B96&gt;Datos!$C$44,0,IF(B96&lt;=Datos!$C$49+Datos!$C$45,'Formato 7'!$D$44,'Formato 7'!$D$44-'Formato 7'!$D$39)))</f>
        <v>0</v>
      </c>
      <c r="F96" s="325">
        <f>IF(B96&gt;Datos!$C$44,0,IF(B96&lt;=Datos!$C$45,0,'Formato 8'!$D$25+'Formato 8'!$D$37))</f>
        <v>0</v>
      </c>
      <c r="G96" s="325">
        <f t="shared" si="1"/>
        <v>0</v>
      </c>
      <c r="H96" s="30"/>
    </row>
    <row r="97" spans="2:8">
      <c r="B97" s="332">
        <f t="shared" si="2"/>
        <v>61</v>
      </c>
      <c r="C97" s="325">
        <f>+'Formato 5'!Q94</f>
        <v>0</v>
      </c>
      <c r="D97" s="325">
        <f>+'Formato 6'!Q94</f>
        <v>0</v>
      </c>
      <c r="E97" s="325">
        <f>IF(B97&lt;=Datos!$C$45,0,IF(B97&gt;Datos!$C$44,0,IF(B97&lt;=Datos!$C$49+Datos!$C$45,'Formato 7'!$D$44,'Formato 7'!$D$44-'Formato 7'!$D$39)))</f>
        <v>0</v>
      </c>
      <c r="F97" s="325">
        <f>IF(B97&gt;Datos!$C$44,0,IF(B97&lt;=Datos!$C$45,0,'Formato 8'!$D$25+'Formato 8'!$D$37))</f>
        <v>0</v>
      </c>
      <c r="G97" s="325">
        <f t="shared" si="1"/>
        <v>0</v>
      </c>
      <c r="H97" s="30"/>
    </row>
    <row r="98" spans="2:8">
      <c r="B98" s="332">
        <f t="shared" si="2"/>
        <v>62</v>
      </c>
      <c r="C98" s="325">
        <f>+'Formato 5'!Q95</f>
        <v>0</v>
      </c>
      <c r="D98" s="325">
        <f>+'Formato 6'!Q95</f>
        <v>0</v>
      </c>
      <c r="E98" s="325">
        <f>IF(B98&lt;=Datos!$C$45,0,IF(B98&gt;Datos!$C$44,0,IF(B98&lt;=Datos!$C$49+Datos!$C$45,'Formato 7'!$D$44,'Formato 7'!$D$44-'Formato 7'!$D$39)))</f>
        <v>0</v>
      </c>
      <c r="F98" s="325">
        <f>IF(B98&gt;Datos!$C$44,0,IF(B98&lt;=Datos!$C$45,0,'Formato 8'!$D$25+'Formato 8'!$D$37))</f>
        <v>0</v>
      </c>
      <c r="G98" s="325">
        <f t="shared" si="1"/>
        <v>0</v>
      </c>
      <c r="H98" s="30"/>
    </row>
    <row r="99" spans="2:8">
      <c r="B99" s="332">
        <f>B98+1</f>
        <v>63</v>
      </c>
      <c r="C99" s="325">
        <f>+'Formato 5'!Q96</f>
        <v>0</v>
      </c>
      <c r="D99" s="325">
        <f>+'Formato 6'!Q96</f>
        <v>0</v>
      </c>
      <c r="E99" s="325">
        <f>IF(B99&lt;=Datos!$C$45,0,IF(B99&gt;Datos!$C$44,0,IF(B99&lt;=Datos!$C$49+Datos!$C$45,'Formato 7'!$D$44,'Formato 7'!$D$44-'Formato 7'!$D$39)))</f>
        <v>0</v>
      </c>
      <c r="F99" s="325">
        <f>IF(B99&gt;Datos!$C$44,0,IF(B99&lt;=Datos!$C$45,0,'Formato 8'!$D$25+'Formato 8'!$D$37))</f>
        <v>0</v>
      </c>
      <c r="G99" s="325">
        <f t="shared" si="1"/>
        <v>0</v>
      </c>
      <c r="H99" s="30"/>
    </row>
    <row r="100" spans="2:8">
      <c r="B100" s="332">
        <f t="shared" si="2"/>
        <v>64</v>
      </c>
      <c r="C100" s="325">
        <f>+'Formato 5'!Q97</f>
        <v>0</v>
      </c>
      <c r="D100" s="325">
        <f>+'Formato 6'!Q97</f>
        <v>0</v>
      </c>
      <c r="E100" s="325">
        <f>IF(B100&lt;=Datos!$C$45,0,IF(B100&gt;Datos!$C$44,0,IF(B100&lt;=Datos!$C$49+Datos!$C$45,'Formato 7'!$D$44,'Formato 7'!$D$44-'Formato 7'!$D$39)))</f>
        <v>0</v>
      </c>
      <c r="F100" s="325">
        <f>IF(B100&gt;Datos!$C$44,0,IF(B100&lt;=Datos!$C$45,0,'Formato 8'!$D$25+'Formato 8'!$D$37))</f>
        <v>0</v>
      </c>
      <c r="G100" s="325">
        <f t="shared" si="1"/>
        <v>0</v>
      </c>
      <c r="H100" s="30"/>
    </row>
    <row r="101" spans="2:8">
      <c r="B101" s="332">
        <f t="shared" si="2"/>
        <v>65</v>
      </c>
      <c r="C101" s="325">
        <f>+'Formato 5'!Q98</f>
        <v>0</v>
      </c>
      <c r="D101" s="325">
        <f>+'Formato 6'!Q98</f>
        <v>0</v>
      </c>
      <c r="E101" s="325">
        <f>IF(B101&lt;=Datos!$C$45,0,IF(B101&gt;Datos!$C$44,0,IF(B101&lt;=Datos!$C$49+Datos!$C$45,'Formato 7'!$D$44,'Formato 7'!$D$44-'Formato 7'!$D$39)))</f>
        <v>0</v>
      </c>
      <c r="F101" s="325">
        <f>IF(B101&gt;Datos!$C$44,0,IF(B101&lt;=Datos!$C$45,0,'Formato 8'!$D$25+'Formato 8'!$D$37))</f>
        <v>0</v>
      </c>
      <c r="G101" s="325">
        <f t="shared" si="1"/>
        <v>0</v>
      </c>
      <c r="H101" s="30"/>
    </row>
    <row r="102" spans="2:8">
      <c r="B102" s="332">
        <f t="shared" si="2"/>
        <v>66</v>
      </c>
      <c r="C102" s="325">
        <f>+'Formato 5'!Q99</f>
        <v>0</v>
      </c>
      <c r="D102" s="325">
        <f>+'Formato 6'!Q99</f>
        <v>0</v>
      </c>
      <c r="E102" s="325">
        <f>IF(B102&lt;=Datos!$C$45,0,IF(B102&gt;Datos!$C$44,0,IF(B102&lt;=Datos!$C$49+Datos!$C$45,'Formato 7'!$D$44,'Formato 7'!$D$44-'Formato 7'!$D$39)))</f>
        <v>0</v>
      </c>
      <c r="F102" s="325">
        <f>IF(B102&gt;Datos!$C$44,0,IF(B102&lt;=Datos!$C$45,0,'Formato 8'!$D$25+'Formato 8'!$D$37))</f>
        <v>0</v>
      </c>
      <c r="G102" s="325">
        <f t="shared" ref="G102:G165" si="3">SUM(C102:F102)</f>
        <v>0</v>
      </c>
      <c r="H102" s="30"/>
    </row>
    <row r="103" spans="2:8">
      <c r="B103" s="332">
        <f t="shared" ref="B103:B123" si="4">B102+1</f>
        <v>67</v>
      </c>
      <c r="C103" s="325">
        <f>+'Formato 5'!Q100</f>
        <v>0</v>
      </c>
      <c r="D103" s="325">
        <f>+'Formato 6'!Q100</f>
        <v>0</v>
      </c>
      <c r="E103" s="325">
        <f>IF(B103&lt;=Datos!$C$45,0,IF(B103&gt;Datos!$C$44,0,IF(B103&lt;=Datos!$C$49+Datos!$C$45,'Formato 7'!$D$44,'Formato 7'!$D$44-'Formato 7'!$D$39)))</f>
        <v>0</v>
      </c>
      <c r="F103" s="325">
        <f>IF(B103&gt;Datos!$C$44,0,IF(B103&lt;=Datos!$C$45,0,'Formato 8'!$D$25+'Formato 8'!$D$37))</f>
        <v>0</v>
      </c>
      <c r="G103" s="325">
        <f t="shared" si="3"/>
        <v>0</v>
      </c>
      <c r="H103" s="30"/>
    </row>
    <row r="104" spans="2:8">
      <c r="B104" s="332">
        <f t="shared" si="4"/>
        <v>68</v>
      </c>
      <c r="C104" s="325">
        <f>+'Formato 5'!Q101</f>
        <v>0</v>
      </c>
      <c r="D104" s="325">
        <f>+'Formato 6'!Q101</f>
        <v>0</v>
      </c>
      <c r="E104" s="325">
        <f>IF(B104&lt;=Datos!$C$45,0,IF(B104&gt;Datos!$C$44,0,IF(B104&lt;=Datos!$C$49+Datos!$C$45,'Formato 7'!$D$44,'Formato 7'!$D$44-'Formato 7'!$D$39)))</f>
        <v>0</v>
      </c>
      <c r="F104" s="325">
        <f>IF(B104&gt;Datos!$C$44,0,IF(B104&lt;=Datos!$C$45,0,'Formato 8'!$D$25+'Formato 8'!$D$37))</f>
        <v>0</v>
      </c>
      <c r="G104" s="325">
        <f t="shared" si="3"/>
        <v>0</v>
      </c>
      <c r="H104" s="30"/>
    </row>
    <row r="105" spans="2:8">
      <c r="B105" s="332">
        <f t="shared" si="4"/>
        <v>69</v>
      </c>
      <c r="C105" s="325">
        <f>+'Formato 5'!Q102</f>
        <v>0</v>
      </c>
      <c r="D105" s="325">
        <f>+'Formato 6'!Q102</f>
        <v>0</v>
      </c>
      <c r="E105" s="325">
        <f>IF(B105&lt;=Datos!$C$45,0,IF(B105&gt;Datos!$C$44,0,IF(B105&lt;=Datos!$C$49+Datos!$C$45,'Formato 7'!$D$44,'Formato 7'!$D$44-'Formato 7'!$D$39)))</f>
        <v>0</v>
      </c>
      <c r="F105" s="325">
        <f>IF(B105&gt;Datos!$C$44,0,IF(B105&lt;=Datos!$C$45,0,'Formato 8'!$D$25+'Formato 8'!$D$37))</f>
        <v>0</v>
      </c>
      <c r="G105" s="325">
        <f t="shared" si="3"/>
        <v>0</v>
      </c>
      <c r="H105" s="30"/>
    </row>
    <row r="106" spans="2:8">
      <c r="B106" s="332">
        <f t="shared" si="4"/>
        <v>70</v>
      </c>
      <c r="C106" s="325">
        <f>+'Formato 5'!Q103</f>
        <v>0</v>
      </c>
      <c r="D106" s="325">
        <f>+'Formato 6'!Q103</f>
        <v>0</v>
      </c>
      <c r="E106" s="325">
        <f>IF(B106&lt;=Datos!$C$45,0,IF(B106&gt;Datos!$C$44,0,IF(B106&lt;=Datos!$C$49+Datos!$C$45,'Formato 7'!$D$44,'Formato 7'!$D$44-'Formato 7'!$D$39)))</f>
        <v>0</v>
      </c>
      <c r="F106" s="325">
        <f>IF(B106&gt;Datos!$C$44,0,IF(B106&lt;=Datos!$C$45,0,'Formato 8'!$D$25+'Formato 8'!$D$37))</f>
        <v>0</v>
      </c>
      <c r="G106" s="325">
        <f t="shared" si="3"/>
        <v>0</v>
      </c>
      <c r="H106" s="30"/>
    </row>
    <row r="107" spans="2:8">
      <c r="B107" s="332">
        <f t="shared" si="4"/>
        <v>71</v>
      </c>
      <c r="C107" s="325">
        <f>+'Formato 5'!Q104</f>
        <v>0</v>
      </c>
      <c r="D107" s="325">
        <f>+'Formato 6'!Q104</f>
        <v>0</v>
      </c>
      <c r="E107" s="325">
        <f>IF(B107&lt;=Datos!$C$45,0,IF(B107&gt;Datos!$C$44,0,IF(B107&lt;=Datos!$C$49+Datos!$C$45,'Formato 7'!$D$44,'Formato 7'!$D$44-'Formato 7'!$D$39)))</f>
        <v>0</v>
      </c>
      <c r="F107" s="325">
        <f>IF(B107&gt;Datos!$C$44,0,IF(B107&lt;=Datos!$C$45,0,'Formato 8'!$D$25+'Formato 8'!$D$37))</f>
        <v>0</v>
      </c>
      <c r="G107" s="325">
        <f t="shared" si="3"/>
        <v>0</v>
      </c>
      <c r="H107" s="30"/>
    </row>
    <row r="108" spans="2:8">
      <c r="B108" s="332">
        <f t="shared" si="4"/>
        <v>72</v>
      </c>
      <c r="C108" s="325">
        <f>+'Formato 5'!Q105</f>
        <v>0</v>
      </c>
      <c r="D108" s="325">
        <f>+'Formato 6'!Q105</f>
        <v>0</v>
      </c>
      <c r="E108" s="325">
        <f>IF(B108&lt;=Datos!$C$45,0,IF(B108&gt;Datos!$C$44,0,IF(B108&lt;=Datos!$C$49+Datos!$C$45,'Formato 7'!$D$44,'Formato 7'!$D$44-'Formato 7'!$D$39)))</f>
        <v>0</v>
      </c>
      <c r="F108" s="325">
        <f>IF(B108&gt;Datos!$C$44,0,IF(B108&lt;=Datos!$C$45,0,'Formato 8'!$D$25+'Formato 8'!$D$37))</f>
        <v>0</v>
      </c>
      <c r="G108" s="325">
        <f t="shared" si="3"/>
        <v>0</v>
      </c>
      <c r="H108" s="30"/>
    </row>
    <row r="109" spans="2:8">
      <c r="B109" s="332">
        <f t="shared" si="4"/>
        <v>73</v>
      </c>
      <c r="C109" s="325">
        <f>+'Formato 5'!Q106</f>
        <v>0</v>
      </c>
      <c r="D109" s="325">
        <f>+'Formato 6'!Q106</f>
        <v>0</v>
      </c>
      <c r="E109" s="325">
        <f>IF(B109&lt;=Datos!$C$45,0,IF(B109&gt;Datos!$C$44,0,IF(B109&lt;=Datos!$C$49+Datos!$C$45,'Formato 7'!$D$44,'Formato 7'!$D$44-'Formato 7'!$D$39)))</f>
        <v>0</v>
      </c>
      <c r="F109" s="325">
        <f>IF(B109&gt;Datos!$C$44,0,IF(B109&lt;=Datos!$C$45,0,'Formato 8'!$D$25+'Formato 8'!$D$37))</f>
        <v>0</v>
      </c>
      <c r="G109" s="325">
        <f t="shared" si="3"/>
        <v>0</v>
      </c>
      <c r="H109" s="30"/>
    </row>
    <row r="110" spans="2:8">
      <c r="B110" s="332">
        <f t="shared" si="4"/>
        <v>74</v>
      </c>
      <c r="C110" s="325">
        <f>+'Formato 5'!Q107</f>
        <v>0</v>
      </c>
      <c r="D110" s="325">
        <f>+'Formato 6'!Q107</f>
        <v>0</v>
      </c>
      <c r="E110" s="325">
        <f>IF(B110&lt;=Datos!$C$45,0,IF(B110&gt;Datos!$C$44,0,IF(B110&lt;=Datos!$C$49+Datos!$C$45,'Formato 7'!$D$44,'Formato 7'!$D$44-'Formato 7'!$D$39)))</f>
        <v>0</v>
      </c>
      <c r="F110" s="325">
        <f>IF(B110&gt;Datos!$C$44,0,IF(B110&lt;=Datos!$C$45,0,'Formato 8'!$D$25+'Formato 8'!$D$37))</f>
        <v>0</v>
      </c>
      <c r="G110" s="325">
        <f t="shared" si="3"/>
        <v>0</v>
      </c>
      <c r="H110" s="30"/>
    </row>
    <row r="111" spans="2:8">
      <c r="B111" s="332">
        <f t="shared" si="4"/>
        <v>75</v>
      </c>
      <c r="C111" s="325">
        <f>+'Formato 5'!Q108</f>
        <v>0</v>
      </c>
      <c r="D111" s="325">
        <f>+'Formato 6'!Q108</f>
        <v>0</v>
      </c>
      <c r="E111" s="325">
        <f>IF(B111&lt;=Datos!$C$45,0,IF(B111&gt;Datos!$C$44,0,IF(B111&lt;=Datos!$C$49+Datos!$C$45,'Formato 7'!$D$44,'Formato 7'!$D$44-'Formato 7'!$D$39)))</f>
        <v>0</v>
      </c>
      <c r="F111" s="325">
        <f>IF(B111&gt;Datos!$C$44,0,IF(B111&lt;=Datos!$C$45,0,'Formato 8'!$D$25+'Formato 8'!$D$37))</f>
        <v>0</v>
      </c>
      <c r="G111" s="325">
        <f t="shared" si="3"/>
        <v>0</v>
      </c>
      <c r="H111" s="30"/>
    </row>
    <row r="112" spans="2:8">
      <c r="B112" s="332">
        <f t="shared" si="4"/>
        <v>76</v>
      </c>
      <c r="C112" s="325">
        <f>+'Formato 5'!Q109</f>
        <v>0</v>
      </c>
      <c r="D112" s="325">
        <f>+'Formato 6'!Q109</f>
        <v>0</v>
      </c>
      <c r="E112" s="325">
        <f>IF(B112&lt;=Datos!$C$45,0,IF(B112&gt;Datos!$C$44,0,IF(B112&lt;=Datos!$C$49+Datos!$C$45,'Formato 7'!$D$44,'Formato 7'!$D$44-'Formato 7'!$D$39)))</f>
        <v>0</v>
      </c>
      <c r="F112" s="325">
        <f>IF(B112&gt;Datos!$C$44,0,IF(B112&lt;=Datos!$C$45,0,'Formato 8'!$D$25+'Formato 8'!$D$37))</f>
        <v>0</v>
      </c>
      <c r="G112" s="325">
        <f t="shared" si="3"/>
        <v>0</v>
      </c>
      <c r="H112" s="30"/>
    </row>
    <row r="113" spans="2:8">
      <c r="B113" s="332">
        <f t="shared" si="4"/>
        <v>77</v>
      </c>
      <c r="C113" s="325">
        <f>+'Formato 5'!Q110</f>
        <v>0</v>
      </c>
      <c r="D113" s="325">
        <f>+'Formato 6'!Q110</f>
        <v>0</v>
      </c>
      <c r="E113" s="325">
        <f>IF(B113&lt;=Datos!$C$45,0,IF(B113&gt;Datos!$C$44,0,IF(B113&lt;=Datos!$C$49+Datos!$C$45,'Formato 7'!$D$44,'Formato 7'!$D$44-'Formato 7'!$D$39)))</f>
        <v>0</v>
      </c>
      <c r="F113" s="325">
        <f>IF(B113&gt;Datos!$C$44,0,IF(B113&lt;=Datos!$C$45,0,'Formato 8'!$D$25+'Formato 8'!$D$37))</f>
        <v>0</v>
      </c>
      <c r="G113" s="325">
        <f t="shared" si="3"/>
        <v>0</v>
      </c>
      <c r="H113" s="30"/>
    </row>
    <row r="114" spans="2:8">
      <c r="B114" s="332">
        <f t="shared" si="4"/>
        <v>78</v>
      </c>
      <c r="C114" s="325">
        <f>+'Formato 5'!Q111</f>
        <v>0</v>
      </c>
      <c r="D114" s="325">
        <f>+'Formato 6'!Q111</f>
        <v>0</v>
      </c>
      <c r="E114" s="325">
        <f>IF(B114&lt;=Datos!$C$45,0,IF(B114&gt;Datos!$C$44,0,IF(B114&lt;=Datos!$C$49+Datos!$C$45,'Formato 7'!$D$44,'Formato 7'!$D$44-'Formato 7'!$D$39)))</f>
        <v>0</v>
      </c>
      <c r="F114" s="325">
        <f>IF(B114&gt;Datos!$C$44,0,IF(B114&lt;=Datos!$C$45,0,'Formato 8'!$D$25+'Formato 8'!$D$37))</f>
        <v>0</v>
      </c>
      <c r="G114" s="325">
        <f t="shared" si="3"/>
        <v>0</v>
      </c>
      <c r="H114" s="30"/>
    </row>
    <row r="115" spans="2:8">
      <c r="B115" s="332">
        <f t="shared" si="4"/>
        <v>79</v>
      </c>
      <c r="C115" s="325">
        <f>+'Formato 5'!Q112</f>
        <v>0</v>
      </c>
      <c r="D115" s="325">
        <f>+'Formato 6'!Q112</f>
        <v>0</v>
      </c>
      <c r="E115" s="325">
        <f>IF(B115&lt;=Datos!$C$45,0,IF(B115&gt;Datos!$C$44,0,IF(B115&lt;=Datos!$C$49+Datos!$C$45,'Formato 7'!$D$44,'Formato 7'!$D$44-'Formato 7'!$D$39)))</f>
        <v>0</v>
      </c>
      <c r="F115" s="325">
        <f>IF(B115&gt;Datos!$C$44,0,IF(B115&lt;=Datos!$C$45,0,'Formato 8'!$D$25+'Formato 8'!$D$37))</f>
        <v>0</v>
      </c>
      <c r="G115" s="325">
        <f t="shared" si="3"/>
        <v>0</v>
      </c>
      <c r="H115" s="30"/>
    </row>
    <row r="116" spans="2:8">
      <c r="B116" s="332">
        <f t="shared" si="4"/>
        <v>80</v>
      </c>
      <c r="C116" s="325">
        <f>+'Formato 5'!Q113</f>
        <v>0</v>
      </c>
      <c r="D116" s="325">
        <f>+'Formato 6'!Q113</f>
        <v>0</v>
      </c>
      <c r="E116" s="325">
        <f>IF(B116&lt;=Datos!$C$45,0,IF(B116&gt;Datos!$C$44,0,IF(B116&lt;=Datos!$C$49+Datos!$C$45,'Formato 7'!$D$44,'Formato 7'!$D$44-'Formato 7'!$D$39)))</f>
        <v>0</v>
      </c>
      <c r="F116" s="325">
        <f>IF(B116&gt;Datos!$C$44,0,IF(B116&lt;=Datos!$C$45,0,'Formato 8'!$D$25+'Formato 8'!$D$37))</f>
        <v>0</v>
      </c>
      <c r="G116" s="325">
        <f t="shared" si="3"/>
        <v>0</v>
      </c>
      <c r="H116" s="30"/>
    </row>
    <row r="117" spans="2:8">
      <c r="B117" s="332">
        <f t="shared" si="4"/>
        <v>81</v>
      </c>
      <c r="C117" s="325">
        <f>+'Formato 5'!Q114</f>
        <v>0</v>
      </c>
      <c r="D117" s="325">
        <f>+'Formato 6'!Q114</f>
        <v>0</v>
      </c>
      <c r="E117" s="325">
        <f>IF(B117&lt;=Datos!$C$45,0,IF(B117&gt;Datos!$C$44,0,IF(B117&lt;=Datos!$C$49+Datos!$C$45,'Formato 7'!$D$44,'Formato 7'!$D$44-'Formato 7'!$D$39)))</f>
        <v>0</v>
      </c>
      <c r="F117" s="325">
        <f>IF(B117&gt;Datos!$C$44,0,IF(B117&lt;=Datos!$C$45,0,'Formato 8'!$D$25+'Formato 8'!$D$37))</f>
        <v>0</v>
      </c>
      <c r="G117" s="325">
        <f t="shared" si="3"/>
        <v>0</v>
      </c>
      <c r="H117" s="30"/>
    </row>
    <row r="118" spans="2:8">
      <c r="B118" s="332">
        <f t="shared" si="4"/>
        <v>82</v>
      </c>
      <c r="C118" s="325">
        <f>+'Formato 5'!Q115</f>
        <v>0</v>
      </c>
      <c r="D118" s="325">
        <f>+'Formato 6'!Q115</f>
        <v>0</v>
      </c>
      <c r="E118" s="325">
        <f>IF(B118&lt;=Datos!$C$45,0,IF(B118&gt;Datos!$C$44,0,IF(B118&lt;=Datos!$C$49+Datos!$C$45,'Formato 7'!$D$44,'Formato 7'!$D$44-'Formato 7'!$D$39)))</f>
        <v>0</v>
      </c>
      <c r="F118" s="325">
        <f>IF(B118&gt;Datos!$C$44,0,IF(B118&lt;=Datos!$C$45,0,'Formato 8'!$D$25+'Formato 8'!$D$37))</f>
        <v>0</v>
      </c>
      <c r="G118" s="325">
        <f t="shared" si="3"/>
        <v>0</v>
      </c>
      <c r="H118" s="30"/>
    </row>
    <row r="119" spans="2:8">
      <c r="B119" s="332">
        <f t="shared" si="4"/>
        <v>83</v>
      </c>
      <c r="C119" s="325">
        <f>+'Formato 5'!Q116</f>
        <v>0</v>
      </c>
      <c r="D119" s="325">
        <f>+'Formato 6'!Q116</f>
        <v>0</v>
      </c>
      <c r="E119" s="325">
        <f>IF(B119&lt;=Datos!$C$45,0,IF(B119&gt;Datos!$C$44,0,IF(B119&lt;=Datos!$C$49+Datos!$C$45,'Formato 7'!$D$44,'Formato 7'!$D$44-'Formato 7'!$D$39)))</f>
        <v>0</v>
      </c>
      <c r="F119" s="325">
        <f>IF(B119&gt;Datos!$C$44,0,IF(B119&lt;=Datos!$C$45,0,'Formato 8'!$D$25+'Formato 8'!$D$37))</f>
        <v>0</v>
      </c>
      <c r="G119" s="325">
        <f t="shared" si="3"/>
        <v>0</v>
      </c>
      <c r="H119" s="30"/>
    </row>
    <row r="120" spans="2:8">
      <c r="B120" s="332">
        <f t="shared" si="4"/>
        <v>84</v>
      </c>
      <c r="C120" s="325">
        <f>+'Formato 5'!Q117</f>
        <v>0</v>
      </c>
      <c r="D120" s="325">
        <f>+'Formato 6'!Q117</f>
        <v>0</v>
      </c>
      <c r="E120" s="325">
        <f>IF(B120&lt;=Datos!$C$45,0,IF(B120&gt;Datos!$C$44,0,IF(B120&lt;=Datos!$C$49+Datos!$C$45,'Formato 7'!$D$44,'Formato 7'!$D$44-'Formato 7'!$D$39)))</f>
        <v>0</v>
      </c>
      <c r="F120" s="325">
        <f>IF(B120&gt;Datos!$C$44,0,IF(B120&lt;=Datos!$C$45,0,'Formato 8'!$D$25+'Formato 8'!$D$37))</f>
        <v>0</v>
      </c>
      <c r="G120" s="325">
        <f t="shared" si="3"/>
        <v>0</v>
      </c>
      <c r="H120" s="30"/>
    </row>
    <row r="121" spans="2:8">
      <c r="B121" s="332">
        <f t="shared" si="4"/>
        <v>85</v>
      </c>
      <c r="C121" s="325">
        <f>+'Formato 5'!Q118</f>
        <v>0</v>
      </c>
      <c r="D121" s="325">
        <f>+'Formato 6'!Q118</f>
        <v>0</v>
      </c>
      <c r="E121" s="325">
        <f>IF(B121&lt;=Datos!$C$45,0,IF(B121&gt;Datos!$C$44,0,IF(B121&lt;=Datos!$C$49+Datos!$C$45,'Formato 7'!$D$44,'Formato 7'!$D$44-'Formato 7'!$D$39)))</f>
        <v>0</v>
      </c>
      <c r="F121" s="325">
        <f>IF(B121&gt;Datos!$C$44,0,IF(B121&lt;=Datos!$C$45,0,'Formato 8'!$D$25+'Formato 8'!$D$37))</f>
        <v>0</v>
      </c>
      <c r="G121" s="325">
        <f t="shared" si="3"/>
        <v>0</v>
      </c>
      <c r="H121" s="30"/>
    </row>
    <row r="122" spans="2:8">
      <c r="B122" s="332">
        <f t="shared" si="4"/>
        <v>86</v>
      </c>
      <c r="C122" s="325">
        <f>+'Formato 5'!Q119</f>
        <v>0</v>
      </c>
      <c r="D122" s="325">
        <f>+'Formato 6'!Q119</f>
        <v>0</v>
      </c>
      <c r="E122" s="325">
        <f>IF(B122&lt;=Datos!$C$45,0,IF(B122&gt;Datos!$C$44,0,IF(B122&lt;=Datos!$C$49+Datos!$C$45,'Formato 7'!$D$44,'Formato 7'!$D$44-'Formato 7'!$D$39)))</f>
        <v>0</v>
      </c>
      <c r="F122" s="325">
        <f>IF(B122&gt;Datos!$C$44,0,IF(B122&lt;=Datos!$C$45,0,'Formato 8'!$D$25+'Formato 8'!$D$37))</f>
        <v>0</v>
      </c>
      <c r="G122" s="325">
        <f t="shared" si="3"/>
        <v>0</v>
      </c>
      <c r="H122" s="30"/>
    </row>
    <row r="123" spans="2:8">
      <c r="B123" s="332">
        <f t="shared" si="4"/>
        <v>87</v>
      </c>
      <c r="C123" s="325">
        <f>+'Formato 5'!Q120</f>
        <v>0</v>
      </c>
      <c r="D123" s="325">
        <f>+'Formato 6'!Q120</f>
        <v>0</v>
      </c>
      <c r="E123" s="325">
        <f>IF(B123&lt;=Datos!$C$45,0,IF(B123&gt;Datos!$C$44,0,IF(B123&lt;=Datos!$C$49+Datos!$C$45,'Formato 7'!$D$44,'Formato 7'!$D$44-'Formato 7'!$D$39)))</f>
        <v>0</v>
      </c>
      <c r="F123" s="325">
        <f>IF(B123&gt;Datos!$C$44,0,IF(B123&lt;=Datos!$C$45,0,'Formato 8'!$D$25+'Formato 8'!$D$37))</f>
        <v>0</v>
      </c>
      <c r="G123" s="325">
        <f t="shared" si="3"/>
        <v>0</v>
      </c>
      <c r="H123" s="30"/>
    </row>
    <row r="124" spans="2:8">
      <c r="B124" s="332">
        <f>B123+1</f>
        <v>88</v>
      </c>
      <c r="C124" s="325">
        <f>+'Formato 5'!Q121</f>
        <v>0</v>
      </c>
      <c r="D124" s="325">
        <f>+'Formato 6'!Q121</f>
        <v>0</v>
      </c>
      <c r="E124" s="325">
        <f>IF(B124&lt;=Datos!$C$45,0,IF(B124&gt;Datos!$C$44,0,IF(B124&lt;=Datos!$C$49+Datos!$C$45,'Formato 7'!$D$44,'Formato 7'!$D$44-'Formato 7'!$D$39)))</f>
        <v>0</v>
      </c>
      <c r="F124" s="325">
        <f>IF(B124&gt;Datos!$C$44,0,IF(B124&lt;=Datos!$C$45,0,'Formato 8'!$D$25+'Formato 8'!$D$37))</f>
        <v>0</v>
      </c>
      <c r="G124" s="325">
        <f t="shared" si="3"/>
        <v>0</v>
      </c>
      <c r="H124" s="30"/>
    </row>
    <row r="125" spans="2:8">
      <c r="B125" s="332">
        <f t="shared" ref="B125:B137" si="5">B124+1</f>
        <v>89</v>
      </c>
      <c r="C125" s="325">
        <f>+'Formato 5'!Q122</f>
        <v>0</v>
      </c>
      <c r="D125" s="325">
        <f>+'Formato 6'!Q122</f>
        <v>0</v>
      </c>
      <c r="E125" s="325">
        <f>IF(B125&lt;=Datos!$C$45,0,IF(B125&gt;Datos!$C$44,0,IF(B125&lt;=Datos!$C$49+Datos!$C$45,'Formato 7'!$D$44,'Formato 7'!$D$44-'Formato 7'!$D$39)))</f>
        <v>0</v>
      </c>
      <c r="F125" s="325">
        <f>IF(B125&gt;Datos!$C$44,0,IF(B125&lt;=Datos!$C$45,0,'Formato 8'!$D$25+'Formato 8'!$D$37))</f>
        <v>0</v>
      </c>
      <c r="G125" s="325">
        <f t="shared" si="3"/>
        <v>0</v>
      </c>
      <c r="H125" s="30"/>
    </row>
    <row r="126" spans="2:8">
      <c r="B126" s="332">
        <f t="shared" si="5"/>
        <v>90</v>
      </c>
      <c r="C126" s="325">
        <f>+'Formato 5'!Q123</f>
        <v>0</v>
      </c>
      <c r="D126" s="325">
        <f>+'Formato 6'!Q123</f>
        <v>0</v>
      </c>
      <c r="E126" s="325">
        <f>IF(B126&lt;=Datos!$C$45,0,IF(B126&gt;Datos!$C$44,0,IF(B126&lt;=Datos!$C$49+Datos!$C$45,'Formato 7'!$D$44,'Formato 7'!$D$44-'Formato 7'!$D$39)))</f>
        <v>0</v>
      </c>
      <c r="F126" s="325">
        <f>IF(B126&gt;Datos!$C$44,0,IF(B126&lt;=Datos!$C$45,0,'Formato 8'!$D$25+'Formato 8'!$D$37))</f>
        <v>0</v>
      </c>
      <c r="G126" s="325">
        <f t="shared" si="3"/>
        <v>0</v>
      </c>
      <c r="H126" s="30"/>
    </row>
    <row r="127" spans="2:8">
      <c r="B127" s="332">
        <f t="shared" si="5"/>
        <v>91</v>
      </c>
      <c r="C127" s="325">
        <f>+'Formato 5'!Q124</f>
        <v>0</v>
      </c>
      <c r="D127" s="325">
        <f>+'Formato 6'!Q124</f>
        <v>0</v>
      </c>
      <c r="E127" s="325">
        <f>IF(B127&lt;=Datos!$C$45,0,IF(B127&gt;Datos!$C$44,0,IF(B127&lt;=Datos!$C$49+Datos!$C$45,'Formato 7'!$D$44,'Formato 7'!$D$44-'Formato 7'!$D$39)))</f>
        <v>0</v>
      </c>
      <c r="F127" s="325">
        <f>IF(B127&gt;Datos!$C$44,0,IF(B127&lt;=Datos!$C$45,0,'Formato 8'!$D$25+'Formato 8'!$D$37))</f>
        <v>0</v>
      </c>
      <c r="G127" s="325">
        <f t="shared" si="3"/>
        <v>0</v>
      </c>
      <c r="H127" s="30"/>
    </row>
    <row r="128" spans="2:8">
      <c r="B128" s="332">
        <f t="shared" si="5"/>
        <v>92</v>
      </c>
      <c r="C128" s="325">
        <f>+'Formato 5'!Q125</f>
        <v>0</v>
      </c>
      <c r="D128" s="325">
        <f>+'Formato 6'!Q125</f>
        <v>0</v>
      </c>
      <c r="E128" s="325">
        <f>IF(B128&lt;=Datos!$C$45,0,IF(B128&gt;Datos!$C$44,0,IF(B128&lt;=Datos!$C$49+Datos!$C$45,'Formato 7'!$D$44,'Formato 7'!$D$44-'Formato 7'!$D$39)))</f>
        <v>0</v>
      </c>
      <c r="F128" s="325">
        <f>IF(B128&gt;Datos!$C$44,0,IF(B128&lt;=Datos!$C$45,0,'Formato 8'!$D$25+'Formato 8'!$D$37))</f>
        <v>0</v>
      </c>
      <c r="G128" s="325">
        <f t="shared" si="3"/>
        <v>0</v>
      </c>
      <c r="H128" s="30"/>
    </row>
    <row r="129" spans="2:8">
      <c r="B129" s="332">
        <f t="shared" si="5"/>
        <v>93</v>
      </c>
      <c r="C129" s="325">
        <f>+'Formato 5'!Q126</f>
        <v>0</v>
      </c>
      <c r="D129" s="325">
        <f>+'Formato 6'!Q126</f>
        <v>0</v>
      </c>
      <c r="E129" s="325">
        <f>IF(B129&lt;=Datos!$C$45,0,IF(B129&gt;Datos!$C$44,0,IF(B129&lt;=Datos!$C$49+Datos!$C$45,'Formato 7'!$D$44,'Formato 7'!$D$44-'Formato 7'!$D$39)))</f>
        <v>0</v>
      </c>
      <c r="F129" s="325">
        <f>IF(B129&gt;Datos!$C$44,0,IF(B129&lt;=Datos!$C$45,0,'Formato 8'!$D$25+'Formato 8'!$D$37))</f>
        <v>0</v>
      </c>
      <c r="G129" s="325">
        <f t="shared" si="3"/>
        <v>0</v>
      </c>
      <c r="H129" s="30"/>
    </row>
    <row r="130" spans="2:8">
      <c r="B130" s="332">
        <f t="shared" si="5"/>
        <v>94</v>
      </c>
      <c r="C130" s="325">
        <f>+'Formato 5'!Q127</f>
        <v>0</v>
      </c>
      <c r="D130" s="325">
        <f>+'Formato 6'!Q127</f>
        <v>0</v>
      </c>
      <c r="E130" s="325">
        <f>IF(B130&lt;=Datos!$C$45,0,IF(B130&gt;Datos!$C$44,0,IF(B130&lt;=Datos!$C$49+Datos!$C$45,'Formato 7'!$D$44,'Formato 7'!$D$44-'Formato 7'!$D$39)))</f>
        <v>0</v>
      </c>
      <c r="F130" s="325">
        <f>IF(B130&gt;Datos!$C$44,0,IF(B130&lt;=Datos!$C$45,0,'Formato 8'!$D$25+'Formato 8'!$D$37))</f>
        <v>0</v>
      </c>
      <c r="G130" s="325">
        <f t="shared" si="3"/>
        <v>0</v>
      </c>
      <c r="H130" s="30"/>
    </row>
    <row r="131" spans="2:8">
      <c r="B131" s="332">
        <f t="shared" si="5"/>
        <v>95</v>
      </c>
      <c r="C131" s="325">
        <f>+'Formato 5'!Q128</f>
        <v>0</v>
      </c>
      <c r="D131" s="325">
        <f>+'Formato 6'!Q128</f>
        <v>0</v>
      </c>
      <c r="E131" s="325">
        <f>IF(B131&lt;=Datos!$C$45,0,IF(B131&gt;Datos!$C$44,0,IF(B131&lt;=Datos!$C$49+Datos!$C$45,'Formato 7'!$D$44,'Formato 7'!$D$44-'Formato 7'!$D$39)))</f>
        <v>0</v>
      </c>
      <c r="F131" s="325">
        <f>IF(B131&gt;Datos!$C$44,0,IF(B131&lt;=Datos!$C$45,0,'Formato 8'!$D$25+'Formato 8'!$D$37))</f>
        <v>0</v>
      </c>
      <c r="G131" s="325">
        <f t="shared" si="3"/>
        <v>0</v>
      </c>
      <c r="H131" s="30"/>
    </row>
    <row r="132" spans="2:8">
      <c r="B132" s="332">
        <f t="shared" si="5"/>
        <v>96</v>
      </c>
      <c r="C132" s="325">
        <f>+'Formato 5'!Q129</f>
        <v>0</v>
      </c>
      <c r="D132" s="325">
        <f>+'Formato 6'!Q129</f>
        <v>0</v>
      </c>
      <c r="E132" s="325">
        <f>IF(B132&lt;=Datos!$C$45,0,IF(B132&gt;Datos!$C$44,0,IF(B132&lt;=Datos!$C$49+Datos!$C$45,'Formato 7'!$D$44,'Formato 7'!$D$44-'Formato 7'!$D$39)))</f>
        <v>0</v>
      </c>
      <c r="F132" s="325">
        <f>IF(B132&gt;Datos!$C$44,0,IF(B132&lt;=Datos!$C$45,0,'Formato 8'!$D$25+'Formato 8'!$D$37))</f>
        <v>0</v>
      </c>
      <c r="G132" s="325">
        <f t="shared" si="3"/>
        <v>0</v>
      </c>
      <c r="H132" s="30"/>
    </row>
    <row r="133" spans="2:8">
      <c r="B133" s="332">
        <f t="shared" si="5"/>
        <v>97</v>
      </c>
      <c r="C133" s="325">
        <f>+'Formato 5'!Q130</f>
        <v>0</v>
      </c>
      <c r="D133" s="325">
        <f>+'Formato 6'!Q130</f>
        <v>0</v>
      </c>
      <c r="E133" s="325">
        <f>IF(B133&lt;=Datos!$C$45,0,IF(B133&gt;Datos!$C$44,0,IF(B133&lt;=Datos!$C$49+Datos!$C$45,'Formato 7'!$D$44,'Formato 7'!$D$44-'Formato 7'!$D$39)))</f>
        <v>0</v>
      </c>
      <c r="F133" s="325">
        <f>IF(B133&gt;Datos!$C$44,0,IF(B133&lt;=Datos!$C$45,0,'Formato 8'!$D$25+'Formato 8'!$D$37))</f>
        <v>0</v>
      </c>
      <c r="G133" s="325">
        <f t="shared" si="3"/>
        <v>0</v>
      </c>
      <c r="H133" s="30"/>
    </row>
    <row r="134" spans="2:8">
      <c r="B134" s="332">
        <f t="shared" si="5"/>
        <v>98</v>
      </c>
      <c r="C134" s="325">
        <f>+'Formato 5'!Q131</f>
        <v>0</v>
      </c>
      <c r="D134" s="325">
        <f>+'Formato 6'!Q131</f>
        <v>0</v>
      </c>
      <c r="E134" s="325">
        <f>IF(B134&lt;=Datos!$C$45,0,IF(B134&gt;Datos!$C$44,0,IF(B134&lt;=Datos!$C$49+Datos!$C$45,'Formato 7'!$D$44,'Formato 7'!$D$44-'Formato 7'!$D$39)))</f>
        <v>0</v>
      </c>
      <c r="F134" s="325">
        <f>IF(B134&gt;Datos!$C$44,0,IF(B134&lt;=Datos!$C$45,0,'Formato 8'!$D$25+'Formato 8'!$D$37))</f>
        <v>0</v>
      </c>
      <c r="G134" s="325">
        <f t="shared" si="3"/>
        <v>0</v>
      </c>
      <c r="H134" s="30"/>
    </row>
    <row r="135" spans="2:8">
      <c r="B135" s="332">
        <f t="shared" si="5"/>
        <v>99</v>
      </c>
      <c r="C135" s="325">
        <f>+'Formato 5'!Q132</f>
        <v>0</v>
      </c>
      <c r="D135" s="325">
        <f>+'Formato 6'!Q132</f>
        <v>0</v>
      </c>
      <c r="E135" s="325">
        <f>IF(B135&lt;=Datos!$C$45,0,IF(B135&gt;Datos!$C$44,0,IF(B135&lt;=Datos!$C$49+Datos!$C$45,'Formato 7'!$D$44,'Formato 7'!$D$44-'Formato 7'!$D$39)))</f>
        <v>0</v>
      </c>
      <c r="F135" s="325">
        <f>IF(B135&gt;Datos!$C$44,0,IF(B135&lt;=Datos!$C$45,0,'Formato 8'!$D$25+'Formato 8'!$D$37))</f>
        <v>0</v>
      </c>
      <c r="G135" s="325">
        <f t="shared" si="3"/>
        <v>0</v>
      </c>
      <c r="H135" s="30"/>
    </row>
    <row r="136" spans="2:8">
      <c r="B136" s="332">
        <f t="shared" si="5"/>
        <v>100</v>
      </c>
      <c r="C136" s="325">
        <f>+'Formato 5'!Q133</f>
        <v>0</v>
      </c>
      <c r="D136" s="325">
        <f>+'Formato 6'!Q133</f>
        <v>0</v>
      </c>
      <c r="E136" s="325">
        <f>IF(B136&lt;=Datos!$C$45,0,IF(B136&gt;Datos!$C$44,0,IF(B136&lt;=Datos!$C$49+Datos!$C$45,'Formato 7'!$D$44,'Formato 7'!$D$44-'Formato 7'!$D$39)))</f>
        <v>0</v>
      </c>
      <c r="F136" s="325">
        <f>IF(B136&gt;Datos!$C$44,0,IF(B136&lt;=Datos!$C$45,0,'Formato 8'!$D$25+'Formato 8'!$D$37))</f>
        <v>0</v>
      </c>
      <c r="G136" s="325">
        <f t="shared" si="3"/>
        <v>0</v>
      </c>
      <c r="H136" s="30"/>
    </row>
    <row r="137" spans="2:8">
      <c r="B137" s="332">
        <f t="shared" si="5"/>
        <v>101</v>
      </c>
      <c r="C137" s="325">
        <f>+'Formato 5'!Q134</f>
        <v>0</v>
      </c>
      <c r="D137" s="325">
        <f>+'Formato 6'!Q134</f>
        <v>0</v>
      </c>
      <c r="E137" s="325">
        <f>IF(B137&lt;=Datos!$C$45,0,IF(B137&gt;Datos!$C$44,0,IF(B137&lt;=Datos!$C$49+Datos!$C$45,'Formato 7'!$D$44,'Formato 7'!$D$44-'Formato 7'!$D$39)))</f>
        <v>0</v>
      </c>
      <c r="F137" s="325">
        <f>IF(B137&gt;Datos!$C$44,0,IF(B137&lt;=Datos!$C$45,0,'Formato 8'!$D$25+'Formato 8'!$D$37))</f>
        <v>0</v>
      </c>
      <c r="G137" s="325">
        <f t="shared" si="3"/>
        <v>0</v>
      </c>
      <c r="H137" s="30"/>
    </row>
    <row r="138" spans="2:8">
      <c r="B138" s="332">
        <f>B137+1</f>
        <v>102</v>
      </c>
      <c r="C138" s="325">
        <f>+'Formato 5'!Q135</f>
        <v>0</v>
      </c>
      <c r="D138" s="325">
        <f>+'Formato 6'!Q135</f>
        <v>0</v>
      </c>
      <c r="E138" s="325">
        <f>IF(B138&lt;=Datos!$C$45,0,IF(B138&gt;Datos!$C$44,0,IF(B138&lt;=Datos!$C$49+Datos!$C$45,'Formato 7'!$D$44,'Formato 7'!$D$44-'Formato 7'!$D$39)))</f>
        <v>0</v>
      </c>
      <c r="F138" s="325">
        <f>IF(B138&gt;Datos!$C$44,0,IF(B138&lt;=Datos!$C$45,0,'Formato 8'!$D$25+'Formato 8'!$D$37))</f>
        <v>0</v>
      </c>
      <c r="G138" s="325">
        <f t="shared" si="3"/>
        <v>0</v>
      </c>
      <c r="H138" s="30"/>
    </row>
    <row r="139" spans="2:8">
      <c r="B139" s="332">
        <f t="shared" ref="B139:B149" si="6">B138+1</f>
        <v>103</v>
      </c>
      <c r="C139" s="325">
        <f>+'Formato 5'!Q136</f>
        <v>0</v>
      </c>
      <c r="D139" s="325">
        <f>+'Formato 6'!Q136</f>
        <v>0</v>
      </c>
      <c r="E139" s="325">
        <f>IF(B139&lt;=Datos!$C$45,0,IF(B139&gt;Datos!$C$44,0,IF(B139&lt;=Datos!$C$49+Datos!$C$45,'Formato 7'!$D$44,'Formato 7'!$D$44-'Formato 7'!$D$39)))</f>
        <v>0</v>
      </c>
      <c r="F139" s="325">
        <f>IF(B139&gt;Datos!$C$44,0,IF(B139&lt;=Datos!$C$45,0,'Formato 8'!$D$25+'Formato 8'!$D$37))</f>
        <v>0</v>
      </c>
      <c r="G139" s="325">
        <f t="shared" si="3"/>
        <v>0</v>
      </c>
      <c r="H139" s="30"/>
    </row>
    <row r="140" spans="2:8">
      <c r="B140" s="332">
        <f t="shared" si="6"/>
        <v>104</v>
      </c>
      <c r="C140" s="325">
        <f>+'Formato 5'!Q137</f>
        <v>0</v>
      </c>
      <c r="D140" s="325">
        <f>+'Formato 6'!Q137</f>
        <v>0</v>
      </c>
      <c r="E140" s="325">
        <f>IF(B140&lt;=Datos!$C$45,0,IF(B140&gt;Datos!$C$44,0,IF(B140&lt;=Datos!$C$49+Datos!$C$45,'Formato 7'!$D$44,'Formato 7'!$D$44-'Formato 7'!$D$39)))</f>
        <v>0</v>
      </c>
      <c r="F140" s="325">
        <f>IF(B140&gt;Datos!$C$44,0,IF(B140&lt;=Datos!$C$45,0,'Formato 8'!$D$25+'Formato 8'!$D$37))</f>
        <v>0</v>
      </c>
      <c r="G140" s="325">
        <f t="shared" si="3"/>
        <v>0</v>
      </c>
      <c r="H140" s="30"/>
    </row>
    <row r="141" spans="2:8">
      <c r="B141" s="332">
        <f t="shared" si="6"/>
        <v>105</v>
      </c>
      <c r="C141" s="325">
        <f>+'Formato 5'!Q138</f>
        <v>0</v>
      </c>
      <c r="D141" s="325">
        <f>+'Formato 6'!Q138</f>
        <v>0</v>
      </c>
      <c r="E141" s="325">
        <f>IF(B141&lt;=Datos!$C$45,0,IF(B141&gt;Datos!$C$44,0,IF(B141&lt;=Datos!$C$49+Datos!$C$45,'Formato 7'!$D$44,'Formato 7'!$D$44-'Formato 7'!$D$39)))</f>
        <v>0</v>
      </c>
      <c r="F141" s="325">
        <f>IF(B141&gt;Datos!$C$44,0,IF(B141&lt;=Datos!$C$45,0,'Formato 8'!$D$25+'Formato 8'!$D$37))</f>
        <v>0</v>
      </c>
      <c r="G141" s="325">
        <f t="shared" si="3"/>
        <v>0</v>
      </c>
      <c r="H141" s="30"/>
    </row>
    <row r="142" spans="2:8">
      <c r="B142" s="332">
        <f t="shared" si="6"/>
        <v>106</v>
      </c>
      <c r="C142" s="325">
        <f>+'Formato 5'!Q139</f>
        <v>0</v>
      </c>
      <c r="D142" s="325">
        <f>+'Formato 6'!Q139</f>
        <v>0</v>
      </c>
      <c r="E142" s="325">
        <f>IF(B142&lt;=Datos!$C$45,0,IF(B142&gt;Datos!$C$44,0,IF(B142&lt;=Datos!$C$49+Datos!$C$45,'Formato 7'!$D$44,'Formato 7'!$D$44-'Formato 7'!$D$39)))</f>
        <v>0</v>
      </c>
      <c r="F142" s="325">
        <f>IF(B142&gt;Datos!$C$44,0,IF(B142&lt;=Datos!$C$45,0,'Formato 8'!$D$25+'Formato 8'!$D$37))</f>
        <v>0</v>
      </c>
      <c r="G142" s="325">
        <f t="shared" si="3"/>
        <v>0</v>
      </c>
      <c r="H142" s="30"/>
    </row>
    <row r="143" spans="2:8">
      <c r="B143" s="332">
        <f t="shared" si="6"/>
        <v>107</v>
      </c>
      <c r="C143" s="325">
        <f>+'Formato 5'!Q140</f>
        <v>0</v>
      </c>
      <c r="D143" s="325">
        <f>+'Formato 6'!Q140</f>
        <v>0</v>
      </c>
      <c r="E143" s="325">
        <f>IF(B143&lt;=Datos!$C$45,0,IF(B143&gt;Datos!$C$44,0,IF(B143&lt;=Datos!$C$49+Datos!$C$45,'Formato 7'!$D$44,'Formato 7'!$D$44-'Formato 7'!$D$39)))</f>
        <v>0</v>
      </c>
      <c r="F143" s="325">
        <f>IF(B143&gt;Datos!$C$44,0,IF(B143&lt;=Datos!$C$45,0,'Formato 8'!$D$25+'Formato 8'!$D$37))</f>
        <v>0</v>
      </c>
      <c r="G143" s="325">
        <f t="shared" si="3"/>
        <v>0</v>
      </c>
      <c r="H143" s="30"/>
    </row>
    <row r="144" spans="2:8">
      <c r="B144" s="332">
        <f t="shared" si="6"/>
        <v>108</v>
      </c>
      <c r="C144" s="325">
        <f>+'Formato 5'!Q141</f>
        <v>0</v>
      </c>
      <c r="D144" s="325">
        <f>+'Formato 6'!Q141</f>
        <v>0</v>
      </c>
      <c r="E144" s="325">
        <f>IF(B144&lt;=Datos!$C$45,0,IF(B144&gt;Datos!$C$44,0,IF(B144&lt;=Datos!$C$49+Datos!$C$45,'Formato 7'!$D$44,'Formato 7'!$D$44-'Formato 7'!$D$39)))</f>
        <v>0</v>
      </c>
      <c r="F144" s="325">
        <f>IF(B144&gt;Datos!$C$44,0,IF(B144&lt;=Datos!$C$45,0,'Formato 8'!$D$25+'Formato 8'!$D$37))</f>
        <v>0</v>
      </c>
      <c r="G144" s="325">
        <f t="shared" si="3"/>
        <v>0</v>
      </c>
      <c r="H144" s="30"/>
    </row>
    <row r="145" spans="2:8">
      <c r="B145" s="332">
        <f t="shared" si="6"/>
        <v>109</v>
      </c>
      <c r="C145" s="325">
        <f>+'Formato 5'!Q142</f>
        <v>0</v>
      </c>
      <c r="D145" s="325">
        <f>+'Formato 6'!Q142</f>
        <v>0</v>
      </c>
      <c r="E145" s="325">
        <f>IF(B145&lt;=Datos!$C$45,0,IF(B145&gt;Datos!$C$44,0,IF(B145&lt;=Datos!$C$49+Datos!$C$45,'Formato 7'!$D$44,'Formato 7'!$D$44-'Formato 7'!$D$39)))</f>
        <v>0</v>
      </c>
      <c r="F145" s="325">
        <f>IF(B145&gt;Datos!$C$44,0,IF(B145&lt;=Datos!$C$45,0,'Formato 8'!$D$25+'Formato 8'!$D$37))</f>
        <v>0</v>
      </c>
      <c r="G145" s="325">
        <f t="shared" si="3"/>
        <v>0</v>
      </c>
      <c r="H145" s="30"/>
    </row>
    <row r="146" spans="2:8">
      <c r="B146" s="332">
        <f t="shared" si="6"/>
        <v>110</v>
      </c>
      <c r="C146" s="325">
        <f>+'Formato 5'!Q143</f>
        <v>0</v>
      </c>
      <c r="D146" s="325">
        <f>+'Formato 6'!Q143</f>
        <v>0</v>
      </c>
      <c r="E146" s="325">
        <f>IF(B146&lt;=Datos!$C$45,0,IF(B146&gt;Datos!$C$44,0,IF(B146&lt;=Datos!$C$49+Datos!$C$45,'Formato 7'!$D$44,'Formato 7'!$D$44-'Formato 7'!$D$39)))</f>
        <v>0</v>
      </c>
      <c r="F146" s="325">
        <f>IF(B146&gt;Datos!$C$44,0,IF(B146&lt;=Datos!$C$45,0,'Formato 8'!$D$25+'Formato 8'!$D$37))</f>
        <v>0</v>
      </c>
      <c r="G146" s="325">
        <f t="shared" si="3"/>
        <v>0</v>
      </c>
      <c r="H146" s="30"/>
    </row>
    <row r="147" spans="2:8">
      <c r="B147" s="332">
        <f t="shared" si="6"/>
        <v>111</v>
      </c>
      <c r="C147" s="325">
        <f>+'Formato 5'!Q144</f>
        <v>0</v>
      </c>
      <c r="D147" s="325">
        <f>+'Formato 6'!Q144</f>
        <v>0</v>
      </c>
      <c r="E147" s="325">
        <f>IF(B147&lt;=Datos!$C$45,0,IF(B147&gt;Datos!$C$44,0,IF(B147&lt;=Datos!$C$49+Datos!$C$45,'Formato 7'!$D$44,'Formato 7'!$D$44-'Formato 7'!$D$39)))</f>
        <v>0</v>
      </c>
      <c r="F147" s="325">
        <f>IF(B147&gt;Datos!$C$44,0,IF(B147&lt;=Datos!$C$45,0,'Formato 8'!$D$25+'Formato 8'!$D$37))</f>
        <v>0</v>
      </c>
      <c r="G147" s="325">
        <f t="shared" si="3"/>
        <v>0</v>
      </c>
      <c r="H147" s="30"/>
    </row>
    <row r="148" spans="2:8">
      <c r="B148" s="332">
        <f t="shared" si="6"/>
        <v>112</v>
      </c>
      <c r="C148" s="325">
        <f>+'Formato 5'!Q145</f>
        <v>0</v>
      </c>
      <c r="D148" s="325">
        <f>+'Formato 6'!Q145</f>
        <v>0</v>
      </c>
      <c r="E148" s="325">
        <f>IF(B148&lt;=Datos!$C$45,0,IF(B148&gt;Datos!$C$44,0,IF(B148&lt;=Datos!$C$49+Datos!$C$45,'Formato 7'!$D$44,'Formato 7'!$D$44-'Formato 7'!$D$39)))</f>
        <v>0</v>
      </c>
      <c r="F148" s="325">
        <f>IF(B148&gt;Datos!$C$44,0,IF(B148&lt;=Datos!$C$45,0,'Formato 8'!$D$25+'Formato 8'!$D$37))</f>
        <v>0</v>
      </c>
      <c r="G148" s="325">
        <f t="shared" si="3"/>
        <v>0</v>
      </c>
      <c r="H148" s="30"/>
    </row>
    <row r="149" spans="2:8">
      <c r="B149" s="332">
        <f t="shared" si="6"/>
        <v>113</v>
      </c>
      <c r="C149" s="325">
        <f>+'Formato 5'!Q146</f>
        <v>0</v>
      </c>
      <c r="D149" s="325">
        <f>+'Formato 6'!Q146</f>
        <v>0</v>
      </c>
      <c r="E149" s="325">
        <f>IF(B149&lt;=Datos!$C$45,0,IF(B149&gt;Datos!$C$44,0,IF(B149&lt;=Datos!$C$49+Datos!$C$45,'Formato 7'!$D$44,'Formato 7'!$D$44-'Formato 7'!$D$39)))</f>
        <v>0</v>
      </c>
      <c r="F149" s="325">
        <f>IF(B149&gt;Datos!$C$44,0,IF(B149&lt;=Datos!$C$45,0,'Formato 8'!$D$25+'Formato 8'!$D$37))</f>
        <v>0</v>
      </c>
      <c r="G149" s="325">
        <f t="shared" si="3"/>
        <v>0</v>
      </c>
      <c r="H149" s="30"/>
    </row>
    <row r="150" spans="2:8">
      <c r="B150" s="332">
        <f>B149+1</f>
        <v>114</v>
      </c>
      <c r="C150" s="325">
        <f>+'Formato 5'!Q147</f>
        <v>0</v>
      </c>
      <c r="D150" s="325">
        <f>+'Formato 6'!Q147</f>
        <v>0</v>
      </c>
      <c r="E150" s="325">
        <f>IF(B150&lt;=Datos!$C$45,0,IF(B150&gt;Datos!$C$44,0,IF(B150&lt;=Datos!$C$49+Datos!$C$45,'Formato 7'!$D$44,'Formato 7'!$D$44-'Formato 7'!$D$39)))</f>
        <v>0</v>
      </c>
      <c r="F150" s="325">
        <f>IF(B150&gt;Datos!$C$44,0,IF(B150&lt;=Datos!$C$45,0,'Formato 8'!$D$25+'Formato 8'!$D$37))</f>
        <v>0</v>
      </c>
      <c r="G150" s="325">
        <f t="shared" si="3"/>
        <v>0</v>
      </c>
      <c r="H150" s="30"/>
    </row>
    <row r="151" spans="2:8">
      <c r="B151" s="332">
        <f t="shared" ref="B151:B164" si="7">B150+1</f>
        <v>115</v>
      </c>
      <c r="C151" s="325">
        <f>+'Formato 5'!Q148</f>
        <v>0</v>
      </c>
      <c r="D151" s="325">
        <f>+'Formato 6'!Q148</f>
        <v>0</v>
      </c>
      <c r="E151" s="325">
        <f>IF(B151&lt;=Datos!$C$45,0,IF(B151&gt;Datos!$C$44,0,IF(B151&lt;=Datos!$C$49+Datos!$C$45,'Formato 7'!$D$44,'Formato 7'!$D$44-'Formato 7'!$D$39)))</f>
        <v>0</v>
      </c>
      <c r="F151" s="325">
        <f>IF(B151&gt;Datos!$C$44,0,IF(B151&lt;=Datos!$C$45,0,'Formato 8'!$D$25+'Formato 8'!$D$37))</f>
        <v>0</v>
      </c>
      <c r="G151" s="325">
        <f t="shared" si="3"/>
        <v>0</v>
      </c>
      <c r="H151" s="30"/>
    </row>
    <row r="152" spans="2:8">
      <c r="B152" s="332">
        <f t="shared" si="7"/>
        <v>116</v>
      </c>
      <c r="C152" s="325">
        <f>+'Formato 5'!Q149</f>
        <v>0</v>
      </c>
      <c r="D152" s="325">
        <f>+'Formato 6'!Q149</f>
        <v>0</v>
      </c>
      <c r="E152" s="325">
        <f>IF(B152&lt;=Datos!$C$45,0,IF(B152&gt;Datos!$C$44,0,IF(B152&lt;=Datos!$C$49+Datos!$C$45,'Formato 7'!$D$44,'Formato 7'!$D$44-'Formato 7'!$D$39)))</f>
        <v>0</v>
      </c>
      <c r="F152" s="325">
        <f>IF(B152&gt;Datos!$C$44,0,IF(B152&lt;=Datos!$C$45,0,'Formato 8'!$D$25+'Formato 8'!$D$37))</f>
        <v>0</v>
      </c>
      <c r="G152" s="325">
        <f t="shared" si="3"/>
        <v>0</v>
      </c>
      <c r="H152" s="30"/>
    </row>
    <row r="153" spans="2:8">
      <c r="B153" s="332">
        <f t="shared" si="7"/>
        <v>117</v>
      </c>
      <c r="C153" s="325">
        <f>+'Formato 5'!Q150</f>
        <v>0</v>
      </c>
      <c r="D153" s="325">
        <f>+'Formato 6'!Q150</f>
        <v>0</v>
      </c>
      <c r="E153" s="325">
        <f>IF(B153&lt;=Datos!$C$45,0,IF(B153&gt;Datos!$C$44,0,IF(B153&lt;=Datos!$C$49+Datos!$C$45,'Formato 7'!$D$44,'Formato 7'!$D$44-'Formato 7'!$D$39)))</f>
        <v>0</v>
      </c>
      <c r="F153" s="325">
        <f>IF(B153&gt;Datos!$C$44,0,IF(B153&lt;=Datos!$C$45,0,'Formato 8'!$D$25+'Formato 8'!$D$37))</f>
        <v>0</v>
      </c>
      <c r="G153" s="325">
        <f t="shared" si="3"/>
        <v>0</v>
      </c>
      <c r="H153" s="30"/>
    </row>
    <row r="154" spans="2:8">
      <c r="B154" s="332">
        <f t="shared" si="7"/>
        <v>118</v>
      </c>
      <c r="C154" s="325">
        <f>+'Formato 5'!Q151</f>
        <v>0</v>
      </c>
      <c r="D154" s="325">
        <f>+'Formato 6'!Q151</f>
        <v>0</v>
      </c>
      <c r="E154" s="325">
        <f>IF(B154&lt;=Datos!$C$45,0,IF(B154&gt;Datos!$C$44,0,IF(B154&lt;=Datos!$C$49+Datos!$C$45,'Formato 7'!$D$44,'Formato 7'!$D$44-'Formato 7'!$D$39)))</f>
        <v>0</v>
      </c>
      <c r="F154" s="325">
        <f>IF(B154&gt;Datos!$C$44,0,IF(B154&lt;=Datos!$C$45,0,'Formato 8'!$D$25+'Formato 8'!$D$37))</f>
        <v>0</v>
      </c>
      <c r="G154" s="325">
        <f t="shared" si="3"/>
        <v>0</v>
      </c>
      <c r="H154" s="30"/>
    </row>
    <row r="155" spans="2:8">
      <c r="B155" s="332">
        <f t="shared" si="7"/>
        <v>119</v>
      </c>
      <c r="C155" s="325">
        <f>+'Formato 5'!Q152</f>
        <v>0</v>
      </c>
      <c r="D155" s="325">
        <f>+'Formato 6'!Q152</f>
        <v>0</v>
      </c>
      <c r="E155" s="325">
        <f>IF(B155&lt;=Datos!$C$45,0,IF(B155&gt;Datos!$C$44,0,IF(B155&lt;=Datos!$C$49+Datos!$C$45,'Formato 7'!$D$44,'Formato 7'!$D$44-'Formato 7'!$D$39)))</f>
        <v>0</v>
      </c>
      <c r="F155" s="325">
        <f>IF(B155&gt;Datos!$C$44,0,IF(B155&lt;=Datos!$C$45,0,'Formato 8'!$D$25+'Formato 8'!$D$37))</f>
        <v>0</v>
      </c>
      <c r="G155" s="325">
        <f t="shared" si="3"/>
        <v>0</v>
      </c>
      <c r="H155" s="30"/>
    </row>
    <row r="156" spans="2:8">
      <c r="B156" s="332">
        <f t="shared" si="7"/>
        <v>120</v>
      </c>
      <c r="C156" s="325">
        <f>+'Formato 5'!Q153</f>
        <v>0</v>
      </c>
      <c r="D156" s="325">
        <f>+'Formato 6'!Q153</f>
        <v>0</v>
      </c>
      <c r="E156" s="325">
        <f>IF(B156&lt;=Datos!$C$45,0,IF(B156&gt;Datos!$C$44,0,IF(B156&lt;=Datos!$C$49+Datos!$C$45,'Formato 7'!$D$44,'Formato 7'!$D$44-'Formato 7'!$D$39)))</f>
        <v>0</v>
      </c>
      <c r="F156" s="325">
        <f>IF(B156&gt;Datos!$C$44,0,IF(B156&lt;=Datos!$C$45,0,'Formato 8'!$D$25+'Formato 8'!$D$37))</f>
        <v>0</v>
      </c>
      <c r="G156" s="325">
        <f t="shared" si="3"/>
        <v>0</v>
      </c>
      <c r="H156" s="30"/>
    </row>
    <row r="157" spans="2:8">
      <c r="B157" s="332">
        <f t="shared" si="7"/>
        <v>121</v>
      </c>
      <c r="C157" s="325">
        <f>+'Formato 5'!Q154</f>
        <v>0</v>
      </c>
      <c r="D157" s="325">
        <f>+'Formato 6'!Q154</f>
        <v>0</v>
      </c>
      <c r="E157" s="325">
        <f>IF(B157&lt;=Datos!$C$45,0,IF(B157&gt;Datos!$C$44,0,IF(B157&lt;=Datos!$C$49+Datos!$C$45,'Formato 7'!$D$44,'Formato 7'!$D$44-'Formato 7'!$D$39)))</f>
        <v>0</v>
      </c>
      <c r="F157" s="325">
        <f>IF(B157&gt;Datos!$C$44,0,IF(B157&lt;=Datos!$C$45,0,'Formato 8'!$D$25+'Formato 8'!$D$37))</f>
        <v>0</v>
      </c>
      <c r="G157" s="325">
        <f t="shared" si="3"/>
        <v>0</v>
      </c>
      <c r="H157" s="30"/>
    </row>
    <row r="158" spans="2:8">
      <c r="B158" s="332">
        <f t="shared" si="7"/>
        <v>122</v>
      </c>
      <c r="C158" s="325">
        <f>+'Formato 5'!Q155</f>
        <v>0</v>
      </c>
      <c r="D158" s="325">
        <f>+'Formato 6'!Q155</f>
        <v>0</v>
      </c>
      <c r="E158" s="325">
        <f>IF(B158&lt;=Datos!$C$45,0,IF(B158&gt;Datos!$C$44,0,IF(B158&lt;=Datos!$C$49+Datos!$C$45,'Formato 7'!$D$44,'Formato 7'!$D$44-'Formato 7'!$D$39)))</f>
        <v>0</v>
      </c>
      <c r="F158" s="325">
        <f>IF(B158&gt;Datos!$C$44,0,IF(B158&lt;=Datos!$C$45,0,'Formato 8'!$D$25+'Formato 8'!$D$37))</f>
        <v>0</v>
      </c>
      <c r="G158" s="325">
        <f t="shared" si="3"/>
        <v>0</v>
      </c>
      <c r="H158" s="30"/>
    </row>
    <row r="159" spans="2:8">
      <c r="B159" s="332">
        <f t="shared" si="7"/>
        <v>123</v>
      </c>
      <c r="C159" s="325">
        <f>+'Formato 5'!Q156</f>
        <v>0</v>
      </c>
      <c r="D159" s="325">
        <f>+'Formato 6'!Q156</f>
        <v>0</v>
      </c>
      <c r="E159" s="325">
        <f>IF(B159&lt;=Datos!$C$45,0,IF(B159&gt;Datos!$C$44,0,IF(B159&lt;=Datos!$C$49+Datos!$C$45,'Formato 7'!$D$44,'Formato 7'!$D$44-'Formato 7'!$D$39)))</f>
        <v>0</v>
      </c>
      <c r="F159" s="325">
        <f>IF(B159&gt;Datos!$C$44,0,IF(B159&lt;=Datos!$C$45,0,'Formato 8'!$D$25+'Formato 8'!$D$37))</f>
        <v>0</v>
      </c>
      <c r="G159" s="325">
        <f t="shared" si="3"/>
        <v>0</v>
      </c>
      <c r="H159" s="30"/>
    </row>
    <row r="160" spans="2:8">
      <c r="B160" s="332">
        <f t="shared" si="7"/>
        <v>124</v>
      </c>
      <c r="C160" s="325">
        <f>+'Formato 5'!Q157</f>
        <v>0</v>
      </c>
      <c r="D160" s="325">
        <f>+'Formato 6'!Q157</f>
        <v>0</v>
      </c>
      <c r="E160" s="325">
        <f>IF(B160&lt;=Datos!$C$45,0,IF(B160&gt;Datos!$C$44,0,IF(B160&lt;=Datos!$C$49+Datos!$C$45,'Formato 7'!$D$44,'Formato 7'!$D$44-'Formato 7'!$D$39)))</f>
        <v>0</v>
      </c>
      <c r="F160" s="325">
        <f>IF(B160&gt;Datos!$C$44,0,IF(B160&lt;=Datos!$C$45,0,'Formato 8'!$D$25+'Formato 8'!$D$37))</f>
        <v>0</v>
      </c>
      <c r="G160" s="325">
        <f t="shared" si="3"/>
        <v>0</v>
      </c>
      <c r="H160" s="30"/>
    </row>
    <row r="161" spans="2:8">
      <c r="B161" s="332">
        <f t="shared" si="7"/>
        <v>125</v>
      </c>
      <c r="C161" s="325">
        <f>+'Formato 5'!Q158</f>
        <v>0</v>
      </c>
      <c r="D161" s="325">
        <f>+'Formato 6'!Q158</f>
        <v>0</v>
      </c>
      <c r="E161" s="325">
        <f>IF(B161&lt;=Datos!$C$45,0,IF(B161&gt;Datos!$C$44,0,IF(B161&lt;=Datos!$C$49+Datos!$C$45,'Formato 7'!$D$44,'Formato 7'!$D$44-'Formato 7'!$D$39)))</f>
        <v>0</v>
      </c>
      <c r="F161" s="325">
        <f>IF(B161&gt;Datos!$C$44,0,IF(B161&lt;=Datos!$C$45,0,'Formato 8'!$D$25+'Formato 8'!$D$37))</f>
        <v>0</v>
      </c>
      <c r="G161" s="325">
        <f t="shared" si="3"/>
        <v>0</v>
      </c>
      <c r="H161" s="30"/>
    </row>
    <row r="162" spans="2:8">
      <c r="B162" s="332">
        <f t="shared" si="7"/>
        <v>126</v>
      </c>
      <c r="C162" s="325">
        <f>+'Formato 5'!Q159</f>
        <v>0</v>
      </c>
      <c r="D162" s="325">
        <f>+'Formato 6'!Q159</f>
        <v>0</v>
      </c>
      <c r="E162" s="325">
        <f>IF(B162&lt;=Datos!$C$45,0,IF(B162&gt;Datos!$C$44,0,IF(B162&lt;=Datos!$C$49+Datos!$C$45,'Formato 7'!$D$44,'Formato 7'!$D$44-'Formato 7'!$D$39)))</f>
        <v>0</v>
      </c>
      <c r="F162" s="325">
        <f>IF(B162&gt;Datos!$C$44,0,IF(B162&lt;=Datos!$C$45,0,'Formato 8'!$D$25+'Formato 8'!$D$37))</f>
        <v>0</v>
      </c>
      <c r="G162" s="325">
        <f t="shared" si="3"/>
        <v>0</v>
      </c>
      <c r="H162" s="30"/>
    </row>
    <row r="163" spans="2:8">
      <c r="B163" s="332">
        <f t="shared" si="7"/>
        <v>127</v>
      </c>
      <c r="C163" s="325">
        <f>+'Formato 5'!Q160</f>
        <v>0</v>
      </c>
      <c r="D163" s="325">
        <f>+'Formato 6'!Q160</f>
        <v>0</v>
      </c>
      <c r="E163" s="325">
        <f>IF(B163&lt;=Datos!$C$45,0,IF(B163&gt;Datos!$C$44,0,IF(B163&lt;=Datos!$C$49+Datos!$C$45,'Formato 7'!$D$44,'Formato 7'!$D$44-'Formato 7'!$D$39)))</f>
        <v>0</v>
      </c>
      <c r="F163" s="325">
        <f>IF(B163&gt;Datos!$C$44,0,IF(B163&lt;=Datos!$C$45,0,'Formato 8'!$D$25+'Formato 8'!$D$37))</f>
        <v>0</v>
      </c>
      <c r="G163" s="325">
        <f t="shared" si="3"/>
        <v>0</v>
      </c>
      <c r="H163" s="30"/>
    </row>
    <row r="164" spans="2:8">
      <c r="B164" s="332">
        <f t="shared" si="7"/>
        <v>128</v>
      </c>
      <c r="C164" s="325">
        <f>+'Formato 5'!Q161</f>
        <v>0</v>
      </c>
      <c r="D164" s="325">
        <f>+'Formato 6'!Q161</f>
        <v>0</v>
      </c>
      <c r="E164" s="325">
        <f>IF(B164&lt;=Datos!$C$45,0,IF(B164&gt;Datos!$C$44,0,IF(B164&lt;=Datos!$C$49+Datos!$C$45,'Formato 7'!$D$44,'Formato 7'!$D$44-'Formato 7'!$D$39)))</f>
        <v>0</v>
      </c>
      <c r="F164" s="325">
        <f>IF(B164&gt;Datos!$C$44,0,IF(B164&lt;=Datos!$C$45,0,'Formato 8'!$D$25+'Formato 8'!$D$37))</f>
        <v>0</v>
      </c>
      <c r="G164" s="325">
        <f t="shared" si="3"/>
        <v>0</v>
      </c>
      <c r="H164" s="30"/>
    </row>
    <row r="165" spans="2:8">
      <c r="B165" s="332">
        <f>B164+1</f>
        <v>129</v>
      </c>
      <c r="C165" s="325">
        <f>+'Formato 5'!Q162</f>
        <v>0</v>
      </c>
      <c r="D165" s="325">
        <f>+'Formato 6'!Q162</f>
        <v>0</v>
      </c>
      <c r="E165" s="325">
        <f>IF(B165&lt;=Datos!$C$45,0,IF(B165&gt;Datos!$C$44,0,IF(B165&lt;=Datos!$C$49+Datos!$C$45,'Formato 7'!$D$44,'Formato 7'!$D$44-'Formato 7'!$D$39)))</f>
        <v>0</v>
      </c>
      <c r="F165" s="325">
        <f>IF(B165&gt;Datos!$C$44,0,IF(B165&lt;=Datos!$C$45,0,'Formato 8'!$D$25+'Formato 8'!$D$37))</f>
        <v>0</v>
      </c>
      <c r="G165" s="325">
        <f t="shared" si="3"/>
        <v>0</v>
      </c>
      <c r="H165" s="30"/>
    </row>
    <row r="166" spans="2:8">
      <c r="B166" s="332">
        <f t="shared" ref="B166:B229" si="8">B165+1</f>
        <v>130</v>
      </c>
      <c r="C166" s="325">
        <f>+'Formato 5'!Q163</f>
        <v>0</v>
      </c>
      <c r="D166" s="325">
        <f>+'Formato 6'!Q163</f>
        <v>0</v>
      </c>
      <c r="E166" s="325">
        <f>IF(B166&lt;=Datos!$C$45,0,IF(B166&gt;Datos!$C$44,0,IF(B166&lt;=Datos!$C$49+Datos!$C$45,'Formato 7'!$D$44,'Formato 7'!$D$44-'Formato 7'!$D$39)))</f>
        <v>0</v>
      </c>
      <c r="F166" s="325">
        <f>IF(B166&gt;Datos!$C$44,0,IF(B166&lt;=Datos!$C$45,0,'Formato 8'!$D$25+'Formato 8'!$D$37))</f>
        <v>0</v>
      </c>
      <c r="G166" s="325">
        <f t="shared" ref="G166:G229" si="9">SUM(C166:F166)</f>
        <v>0</v>
      </c>
      <c r="H166" s="30"/>
    </row>
    <row r="167" spans="2:8">
      <c r="B167" s="332">
        <f t="shared" si="8"/>
        <v>131</v>
      </c>
      <c r="C167" s="325">
        <f>+'Formato 5'!Q164</f>
        <v>0</v>
      </c>
      <c r="D167" s="325">
        <f>+'Formato 6'!Q164</f>
        <v>0</v>
      </c>
      <c r="E167" s="325">
        <f>IF(B167&lt;=Datos!$C$45,0,IF(B167&gt;Datos!$C$44,0,IF(B167&lt;=Datos!$C$49+Datos!$C$45,'Formato 7'!$D$44,'Formato 7'!$D$44-'Formato 7'!$D$39)))</f>
        <v>0</v>
      </c>
      <c r="F167" s="325">
        <f>IF(B167&gt;Datos!$C$44,0,IF(B167&lt;=Datos!$C$45,0,'Formato 8'!$D$25+'Formato 8'!$D$37))</f>
        <v>0</v>
      </c>
      <c r="G167" s="325">
        <f t="shared" si="9"/>
        <v>0</v>
      </c>
      <c r="H167" s="30"/>
    </row>
    <row r="168" spans="2:8">
      <c r="B168" s="332">
        <f t="shared" si="8"/>
        <v>132</v>
      </c>
      <c r="C168" s="325">
        <f>+'Formato 5'!Q165</f>
        <v>0</v>
      </c>
      <c r="D168" s="325">
        <f>+'Formato 6'!Q165</f>
        <v>0</v>
      </c>
      <c r="E168" s="325">
        <f>IF(B168&lt;=Datos!$C$45,0,IF(B168&gt;Datos!$C$44,0,IF(B168&lt;=Datos!$C$49+Datos!$C$45,'Formato 7'!$D$44,'Formato 7'!$D$44-'Formato 7'!$D$39)))</f>
        <v>0</v>
      </c>
      <c r="F168" s="325">
        <f>IF(B168&gt;Datos!$C$44,0,IF(B168&lt;=Datos!$C$45,0,'Formato 8'!$D$25+'Formato 8'!$D$37))</f>
        <v>0</v>
      </c>
      <c r="G168" s="325">
        <f t="shared" si="9"/>
        <v>0</v>
      </c>
      <c r="H168" s="30"/>
    </row>
    <row r="169" spans="2:8">
      <c r="B169" s="332">
        <f t="shared" si="8"/>
        <v>133</v>
      </c>
      <c r="C169" s="325">
        <f>+'Formato 5'!Q166</f>
        <v>0</v>
      </c>
      <c r="D169" s="325">
        <f>+'Formato 6'!Q166</f>
        <v>0</v>
      </c>
      <c r="E169" s="325">
        <f>IF(B169&lt;=Datos!$C$45,0,IF(B169&gt;Datos!$C$44,0,IF(B169&lt;=Datos!$C$49+Datos!$C$45,'Formato 7'!$D$44,'Formato 7'!$D$44-'Formato 7'!$D$39)))</f>
        <v>0</v>
      </c>
      <c r="F169" s="325">
        <f>IF(B169&gt;Datos!$C$44,0,IF(B169&lt;=Datos!$C$45,0,'Formato 8'!$D$25+'Formato 8'!$D$37))</f>
        <v>0</v>
      </c>
      <c r="G169" s="325">
        <f t="shared" si="9"/>
        <v>0</v>
      </c>
    </row>
    <row r="170" spans="2:8">
      <c r="B170" s="332">
        <f t="shared" si="8"/>
        <v>134</v>
      </c>
      <c r="C170" s="325">
        <f>+'Formato 5'!Q167</f>
        <v>0</v>
      </c>
      <c r="D170" s="325">
        <f>+'Formato 6'!Q167</f>
        <v>0</v>
      </c>
      <c r="E170" s="325">
        <f>IF(B170&lt;=Datos!$C$45,0,IF(B170&gt;Datos!$C$44,0,IF(B170&lt;=Datos!$C$49+Datos!$C$45,'Formato 7'!$D$44,'Formato 7'!$D$44-'Formato 7'!$D$39)))</f>
        <v>0</v>
      </c>
      <c r="F170" s="325">
        <f>IF(B170&gt;Datos!$C$44,0,IF(B170&lt;=Datos!$C$45,0,'Formato 8'!$D$25+'Formato 8'!$D$37))</f>
        <v>0</v>
      </c>
      <c r="G170" s="325">
        <f t="shared" si="9"/>
        <v>0</v>
      </c>
    </row>
    <row r="171" spans="2:8">
      <c r="B171" s="332">
        <f t="shared" si="8"/>
        <v>135</v>
      </c>
      <c r="C171" s="325">
        <f>+'Formato 5'!Q168</f>
        <v>0</v>
      </c>
      <c r="D171" s="325">
        <f>+'Formato 6'!Q168</f>
        <v>0</v>
      </c>
      <c r="E171" s="325">
        <f>IF(B171&lt;=Datos!$C$45,0,IF(B171&gt;Datos!$C$44,0,IF(B171&lt;=Datos!$C$49+Datos!$C$45,'Formato 7'!$D$44,'Formato 7'!$D$44-'Formato 7'!$D$39)))</f>
        <v>0</v>
      </c>
      <c r="F171" s="325">
        <f>IF(B171&gt;Datos!$C$44,0,IF(B171&lt;=Datos!$C$45,0,'Formato 8'!$D$25+'Formato 8'!$D$37))</f>
        <v>0</v>
      </c>
      <c r="G171" s="325">
        <f t="shared" si="9"/>
        <v>0</v>
      </c>
    </row>
    <row r="172" spans="2:8">
      <c r="B172" s="332">
        <f t="shared" si="8"/>
        <v>136</v>
      </c>
      <c r="C172" s="325">
        <f>+'Formato 5'!Q169</f>
        <v>0</v>
      </c>
      <c r="D172" s="325">
        <f>+'Formato 6'!Q169</f>
        <v>0</v>
      </c>
      <c r="E172" s="325">
        <f>IF(B172&lt;=Datos!$C$45,0,IF(B172&gt;Datos!$C$44,0,IF(B172&lt;=Datos!$C$49+Datos!$C$45,'Formato 7'!$D$44,'Formato 7'!$D$44-'Formato 7'!$D$39)))</f>
        <v>0</v>
      </c>
      <c r="F172" s="325">
        <f>IF(B172&gt;Datos!$C$44,0,IF(B172&lt;=Datos!$C$45,0,'Formato 8'!$D$25+'Formato 8'!$D$37))</f>
        <v>0</v>
      </c>
      <c r="G172" s="325">
        <f t="shared" si="9"/>
        <v>0</v>
      </c>
    </row>
    <row r="173" spans="2:8">
      <c r="B173" s="332">
        <f t="shared" si="8"/>
        <v>137</v>
      </c>
      <c r="C173" s="325">
        <f>+'Formato 5'!Q170</f>
        <v>0</v>
      </c>
      <c r="D173" s="325">
        <f>+'Formato 6'!Q170</f>
        <v>0</v>
      </c>
      <c r="E173" s="325">
        <f>IF(B173&lt;=Datos!$C$45,0,IF(B173&gt;Datos!$C$44,0,IF(B173&lt;=Datos!$C$49+Datos!$C$45,'Formato 7'!$D$44,'Formato 7'!$D$44-'Formato 7'!$D$39)))</f>
        <v>0</v>
      </c>
      <c r="F173" s="325">
        <f>IF(B173&gt;Datos!$C$44,0,IF(B173&lt;=Datos!$C$45,0,'Formato 8'!$D$25+'Formato 8'!$D$37))</f>
        <v>0</v>
      </c>
      <c r="G173" s="325">
        <f t="shared" si="9"/>
        <v>0</v>
      </c>
    </row>
    <row r="174" spans="2:8">
      <c r="B174" s="332">
        <f t="shared" si="8"/>
        <v>138</v>
      </c>
      <c r="C174" s="325">
        <f>+'Formato 5'!Q171</f>
        <v>0</v>
      </c>
      <c r="D174" s="325">
        <f>+'Formato 6'!Q171</f>
        <v>0</v>
      </c>
      <c r="E174" s="325">
        <f>IF(B174&lt;=Datos!$C$45,0,IF(B174&gt;Datos!$C$44,0,IF(B174&lt;=Datos!$C$49+Datos!$C$45,'Formato 7'!$D$44,'Formato 7'!$D$44-'Formato 7'!$D$39)))</f>
        <v>0</v>
      </c>
      <c r="F174" s="325">
        <f>IF(B174&gt;Datos!$C$44,0,IF(B174&lt;=Datos!$C$45,0,'Formato 8'!$D$25+'Formato 8'!$D$37))</f>
        <v>0</v>
      </c>
      <c r="G174" s="325">
        <f t="shared" si="9"/>
        <v>0</v>
      </c>
    </row>
    <row r="175" spans="2:8">
      <c r="B175" s="332">
        <f t="shared" si="8"/>
        <v>139</v>
      </c>
      <c r="C175" s="325">
        <f>+'Formato 5'!Q172</f>
        <v>0</v>
      </c>
      <c r="D175" s="325">
        <f>+'Formato 6'!Q172</f>
        <v>0</v>
      </c>
      <c r="E175" s="325">
        <f>IF(B175&lt;=Datos!$C$45,0,IF(B175&gt;Datos!$C$44,0,IF(B175&lt;=Datos!$C$49+Datos!$C$45,'Formato 7'!$D$44,'Formato 7'!$D$44-'Formato 7'!$D$39)))</f>
        <v>0</v>
      </c>
      <c r="F175" s="325">
        <f>IF(B175&gt;Datos!$C$44,0,IF(B175&lt;=Datos!$C$45,0,'Formato 8'!$D$25+'Formato 8'!$D$37))</f>
        <v>0</v>
      </c>
      <c r="G175" s="325">
        <f t="shared" si="9"/>
        <v>0</v>
      </c>
    </row>
    <row r="176" spans="2:8">
      <c r="B176" s="332">
        <f t="shared" si="8"/>
        <v>140</v>
      </c>
      <c r="C176" s="325">
        <f>+'Formato 5'!Q173</f>
        <v>0</v>
      </c>
      <c r="D176" s="325">
        <f>+'Formato 6'!Q173</f>
        <v>0</v>
      </c>
      <c r="E176" s="325">
        <f>IF(B176&lt;=Datos!$C$45,0,IF(B176&gt;Datos!$C$44,0,IF(B176&lt;=Datos!$C$49+Datos!$C$45,'Formato 7'!$D$44,'Formato 7'!$D$44-'Formato 7'!$D$39)))</f>
        <v>0</v>
      </c>
      <c r="F176" s="325">
        <f>IF(B176&gt;Datos!$C$44,0,IF(B176&lt;=Datos!$C$45,0,'Formato 8'!$D$25+'Formato 8'!$D$37))</f>
        <v>0</v>
      </c>
      <c r="G176" s="325">
        <f t="shared" si="9"/>
        <v>0</v>
      </c>
    </row>
    <row r="177" spans="2:7">
      <c r="B177" s="332">
        <f t="shared" si="8"/>
        <v>141</v>
      </c>
      <c r="C177" s="325">
        <f>+'Formato 5'!Q174</f>
        <v>0</v>
      </c>
      <c r="D177" s="325">
        <f>+'Formato 6'!Q174</f>
        <v>0</v>
      </c>
      <c r="E177" s="325">
        <f>IF(B177&lt;=Datos!$C$45,0,IF(B177&gt;Datos!$C$44,0,IF(B177&lt;=Datos!$C$49+Datos!$C$45,'Formato 7'!$D$44,'Formato 7'!$D$44-'Formato 7'!$D$39)))</f>
        <v>0</v>
      </c>
      <c r="F177" s="325">
        <f>IF(B177&gt;Datos!$C$44,0,IF(B177&lt;=Datos!$C$45,0,'Formato 8'!$D$25+'Formato 8'!$D$37))</f>
        <v>0</v>
      </c>
      <c r="G177" s="325">
        <f t="shared" si="9"/>
        <v>0</v>
      </c>
    </row>
    <row r="178" spans="2:7">
      <c r="B178" s="332">
        <f t="shared" si="8"/>
        <v>142</v>
      </c>
      <c r="C178" s="325">
        <f>+'Formato 5'!Q175</f>
        <v>0</v>
      </c>
      <c r="D178" s="325">
        <f>+'Formato 6'!Q175</f>
        <v>0</v>
      </c>
      <c r="E178" s="325">
        <f>IF(B178&lt;=Datos!$C$45,0,IF(B178&gt;Datos!$C$44,0,IF(B178&lt;=Datos!$C$49+Datos!$C$45,'Formato 7'!$D$44,'Formato 7'!$D$44-'Formato 7'!$D$39)))</f>
        <v>0</v>
      </c>
      <c r="F178" s="325">
        <f>IF(B178&gt;Datos!$C$44,0,IF(B178&lt;=Datos!$C$45,0,'Formato 8'!$D$25+'Formato 8'!$D$37))</f>
        <v>0</v>
      </c>
      <c r="G178" s="325">
        <f t="shared" si="9"/>
        <v>0</v>
      </c>
    </row>
    <row r="179" spans="2:7">
      <c r="B179" s="332">
        <f t="shared" si="8"/>
        <v>143</v>
      </c>
      <c r="C179" s="325">
        <f>+'Formato 5'!Q176</f>
        <v>0</v>
      </c>
      <c r="D179" s="325">
        <f>+'Formato 6'!Q176</f>
        <v>0</v>
      </c>
      <c r="E179" s="325">
        <f>IF(B179&lt;=Datos!$C$45,0,IF(B179&gt;Datos!$C$44,0,IF(B179&lt;=Datos!$C$49+Datos!$C$45,'Formato 7'!$D$44,'Formato 7'!$D$44-'Formato 7'!$D$39)))</f>
        <v>0</v>
      </c>
      <c r="F179" s="325">
        <f>IF(B179&gt;Datos!$C$44,0,IF(B179&lt;=Datos!$C$45,0,'Formato 8'!$D$25+'Formato 8'!$D$37))</f>
        <v>0</v>
      </c>
      <c r="G179" s="325">
        <f t="shared" si="9"/>
        <v>0</v>
      </c>
    </row>
    <row r="180" spans="2:7">
      <c r="B180" s="332">
        <f t="shared" si="8"/>
        <v>144</v>
      </c>
      <c r="C180" s="325">
        <f>+'Formato 5'!Q177</f>
        <v>0</v>
      </c>
      <c r="D180" s="325">
        <f>+'Formato 6'!Q177</f>
        <v>0</v>
      </c>
      <c r="E180" s="325">
        <f>IF(B180&lt;=Datos!$C$45,0,IF(B180&gt;Datos!$C$44,0,IF(B180&lt;=Datos!$C$49+Datos!$C$45,'Formato 7'!$D$44,'Formato 7'!$D$44-'Formato 7'!$D$39)))</f>
        <v>0</v>
      </c>
      <c r="F180" s="325">
        <f>IF(B180&gt;Datos!$C$44,0,IF(B180&lt;=Datos!$C$45,0,'Formato 8'!$D$25+'Formato 8'!$D$37))</f>
        <v>0</v>
      </c>
      <c r="G180" s="325">
        <f t="shared" si="9"/>
        <v>0</v>
      </c>
    </row>
    <row r="181" spans="2:7">
      <c r="B181" s="332">
        <f t="shared" si="8"/>
        <v>145</v>
      </c>
      <c r="C181" s="325">
        <f>+'Formato 5'!Q178</f>
        <v>0</v>
      </c>
      <c r="D181" s="325">
        <f>+'Formato 6'!Q178</f>
        <v>0</v>
      </c>
      <c r="E181" s="325">
        <f>IF(B181&lt;=Datos!$C$45,0,IF(B181&gt;Datos!$C$44,0,IF(B181&lt;=Datos!$C$49+Datos!$C$45,'Formato 7'!$D$44,'Formato 7'!$D$44-'Formato 7'!$D$39)))</f>
        <v>0</v>
      </c>
      <c r="F181" s="325">
        <f>IF(B181&gt;Datos!$C$44,0,IF(B181&lt;=Datos!$C$45,0,'Formato 8'!$D$25+'Formato 8'!$D$37))</f>
        <v>0</v>
      </c>
      <c r="G181" s="325">
        <f t="shared" si="9"/>
        <v>0</v>
      </c>
    </row>
    <row r="182" spans="2:7">
      <c r="B182" s="332">
        <f t="shared" si="8"/>
        <v>146</v>
      </c>
      <c r="C182" s="325">
        <f>+'Formato 5'!Q179</f>
        <v>0</v>
      </c>
      <c r="D182" s="325">
        <f>+'Formato 6'!Q179</f>
        <v>0</v>
      </c>
      <c r="E182" s="325">
        <f>IF(B182&lt;=Datos!$C$45,0,IF(B182&gt;Datos!$C$44,0,IF(B182&lt;=Datos!$C$49+Datos!$C$45,'Formato 7'!$D$44,'Formato 7'!$D$44-'Formato 7'!$D$39)))</f>
        <v>0</v>
      </c>
      <c r="F182" s="325">
        <f>IF(B182&gt;Datos!$C$44,0,IF(B182&lt;=Datos!$C$45,0,'Formato 8'!$D$25+'Formato 8'!$D$37))</f>
        <v>0</v>
      </c>
      <c r="G182" s="325">
        <f t="shared" si="9"/>
        <v>0</v>
      </c>
    </row>
    <row r="183" spans="2:7">
      <c r="B183" s="332">
        <f t="shared" si="8"/>
        <v>147</v>
      </c>
      <c r="C183" s="325">
        <f>+'Formato 5'!Q180</f>
        <v>0</v>
      </c>
      <c r="D183" s="325">
        <f>+'Formato 6'!Q180</f>
        <v>0</v>
      </c>
      <c r="E183" s="325">
        <f>IF(B183&lt;=Datos!$C$45,0,IF(B183&gt;Datos!$C$44,0,IF(B183&lt;=Datos!$C$49+Datos!$C$45,'Formato 7'!$D$44,'Formato 7'!$D$44-'Formato 7'!$D$39)))</f>
        <v>0</v>
      </c>
      <c r="F183" s="325">
        <f>IF(B183&gt;Datos!$C$44,0,IF(B183&lt;=Datos!$C$45,0,'Formato 8'!$D$25+'Formato 8'!$D$37))</f>
        <v>0</v>
      </c>
      <c r="G183" s="325">
        <f t="shared" si="9"/>
        <v>0</v>
      </c>
    </row>
    <row r="184" spans="2:7">
      <c r="B184" s="332">
        <f t="shared" si="8"/>
        <v>148</v>
      </c>
      <c r="C184" s="325">
        <f>+'Formato 5'!Q181</f>
        <v>0</v>
      </c>
      <c r="D184" s="325">
        <f>+'Formato 6'!Q181</f>
        <v>0</v>
      </c>
      <c r="E184" s="325">
        <f>IF(B184&lt;=Datos!$C$45,0,IF(B184&gt;Datos!$C$44,0,IF(B184&lt;=Datos!$C$49+Datos!$C$45,'Formato 7'!$D$44,'Formato 7'!$D$44-'Formato 7'!$D$39)))</f>
        <v>0</v>
      </c>
      <c r="F184" s="325">
        <f>IF(B184&gt;Datos!$C$44,0,IF(B184&lt;=Datos!$C$45,0,'Formato 8'!$D$25+'Formato 8'!$D$37))</f>
        <v>0</v>
      </c>
      <c r="G184" s="325">
        <f t="shared" si="9"/>
        <v>0</v>
      </c>
    </row>
    <row r="185" spans="2:7">
      <c r="B185" s="332">
        <f t="shared" si="8"/>
        <v>149</v>
      </c>
      <c r="C185" s="325">
        <f>+'Formato 5'!Q182</f>
        <v>0</v>
      </c>
      <c r="D185" s="325">
        <f>+'Formato 6'!Q182</f>
        <v>0</v>
      </c>
      <c r="E185" s="325">
        <f>IF(B185&lt;=Datos!$C$45,0,IF(B185&gt;Datos!$C$44,0,IF(B185&lt;=Datos!$C$49+Datos!$C$45,'Formato 7'!$D$44,'Formato 7'!$D$44-'Formato 7'!$D$39)))</f>
        <v>0</v>
      </c>
      <c r="F185" s="325">
        <f>IF(B185&gt;Datos!$C$44,0,IF(B185&lt;=Datos!$C$45,0,'Formato 8'!$D$25+'Formato 8'!$D$37))</f>
        <v>0</v>
      </c>
      <c r="G185" s="325">
        <f t="shared" si="9"/>
        <v>0</v>
      </c>
    </row>
    <row r="186" spans="2:7">
      <c r="B186" s="332">
        <f t="shared" si="8"/>
        <v>150</v>
      </c>
      <c r="C186" s="325">
        <f>+'Formato 5'!Q183</f>
        <v>0</v>
      </c>
      <c r="D186" s="325">
        <f>+'Formato 6'!Q183</f>
        <v>0</v>
      </c>
      <c r="E186" s="325">
        <f>IF(B186&lt;=Datos!$C$45,0,IF(B186&gt;Datos!$C$44,0,IF(B186&lt;=Datos!$C$49+Datos!$C$45,'Formato 7'!$D$44,'Formato 7'!$D$44-'Formato 7'!$D$39)))</f>
        <v>0</v>
      </c>
      <c r="F186" s="325">
        <f>IF(B186&gt;Datos!$C$44,0,IF(B186&lt;=Datos!$C$45,0,'Formato 8'!$D$25+'Formato 8'!$D$37))</f>
        <v>0</v>
      </c>
      <c r="G186" s="325">
        <f t="shared" si="9"/>
        <v>0</v>
      </c>
    </row>
    <row r="187" spans="2:7">
      <c r="B187" s="332">
        <f t="shared" si="8"/>
        <v>151</v>
      </c>
      <c r="C187" s="325">
        <f>+'Formato 5'!Q184</f>
        <v>0</v>
      </c>
      <c r="D187" s="325">
        <f>+'Formato 6'!Q184</f>
        <v>0</v>
      </c>
      <c r="E187" s="325">
        <f>IF(B187&lt;=Datos!$C$45,0,IF(B187&gt;Datos!$C$44,0,IF(B187&lt;=Datos!$C$49+Datos!$C$45,'Formato 7'!$D$44,'Formato 7'!$D$44-'Formato 7'!$D$39)))</f>
        <v>0</v>
      </c>
      <c r="F187" s="325">
        <f>IF(B187&gt;Datos!$C$44,0,IF(B187&lt;=Datos!$C$45,0,'Formato 8'!$D$25+'Formato 8'!$D$37))</f>
        <v>0</v>
      </c>
      <c r="G187" s="325">
        <f t="shared" si="9"/>
        <v>0</v>
      </c>
    </row>
    <row r="188" spans="2:7">
      <c r="B188" s="332">
        <f t="shared" si="8"/>
        <v>152</v>
      </c>
      <c r="C188" s="325">
        <f>+'Formato 5'!Q185</f>
        <v>0</v>
      </c>
      <c r="D188" s="325">
        <f>+'Formato 6'!Q185</f>
        <v>0</v>
      </c>
      <c r="E188" s="325">
        <f>IF(B188&lt;=Datos!$C$45,0,IF(B188&gt;Datos!$C$44,0,IF(B188&lt;=Datos!$C$49+Datos!$C$45,'Formato 7'!$D$44,'Formato 7'!$D$44-'Formato 7'!$D$39)))</f>
        <v>0</v>
      </c>
      <c r="F188" s="325">
        <f>IF(B188&gt;Datos!$C$44,0,IF(B188&lt;=Datos!$C$45,0,'Formato 8'!$D$25+'Formato 8'!$D$37))</f>
        <v>0</v>
      </c>
      <c r="G188" s="325">
        <f t="shared" si="9"/>
        <v>0</v>
      </c>
    </row>
    <row r="189" spans="2:7">
      <c r="B189" s="332">
        <f t="shared" si="8"/>
        <v>153</v>
      </c>
      <c r="C189" s="325">
        <f>+'Formato 5'!Q186</f>
        <v>0</v>
      </c>
      <c r="D189" s="325">
        <f>+'Formato 6'!Q186</f>
        <v>0</v>
      </c>
      <c r="E189" s="325">
        <f>IF(B189&lt;=Datos!$C$45,0,IF(B189&gt;Datos!$C$44,0,IF(B189&lt;=Datos!$C$49+Datos!$C$45,'Formato 7'!$D$44,'Formato 7'!$D$44-'Formato 7'!$D$39)))</f>
        <v>0</v>
      </c>
      <c r="F189" s="325">
        <f>IF(B189&gt;Datos!$C$44,0,IF(B189&lt;=Datos!$C$45,0,'Formato 8'!$D$25+'Formato 8'!$D$37))</f>
        <v>0</v>
      </c>
      <c r="G189" s="325">
        <f t="shared" si="9"/>
        <v>0</v>
      </c>
    </row>
    <row r="190" spans="2:7">
      <c r="B190" s="332">
        <f t="shared" si="8"/>
        <v>154</v>
      </c>
      <c r="C190" s="325">
        <f>+'Formato 5'!Q187</f>
        <v>0</v>
      </c>
      <c r="D190" s="325">
        <f>+'Formato 6'!Q187</f>
        <v>0</v>
      </c>
      <c r="E190" s="325">
        <f>IF(B190&lt;=Datos!$C$45,0,IF(B190&gt;Datos!$C$44,0,IF(B190&lt;=Datos!$C$49+Datos!$C$45,'Formato 7'!$D$44,'Formato 7'!$D$44-'Formato 7'!$D$39)))</f>
        <v>0</v>
      </c>
      <c r="F190" s="325">
        <f>IF(B190&gt;Datos!$C$44,0,IF(B190&lt;=Datos!$C$45,0,'Formato 8'!$D$25+'Formato 8'!$D$37))</f>
        <v>0</v>
      </c>
      <c r="G190" s="325">
        <f t="shared" si="9"/>
        <v>0</v>
      </c>
    </row>
    <row r="191" spans="2:7">
      <c r="B191" s="332">
        <f t="shared" si="8"/>
        <v>155</v>
      </c>
      <c r="C191" s="325">
        <f>+'Formato 5'!Q188</f>
        <v>0</v>
      </c>
      <c r="D191" s="325">
        <f>+'Formato 6'!Q188</f>
        <v>0</v>
      </c>
      <c r="E191" s="325">
        <f>IF(B191&lt;=Datos!$C$45,0,IF(B191&gt;Datos!$C$44,0,IF(B191&lt;=Datos!$C$49+Datos!$C$45,'Formato 7'!$D$44,'Formato 7'!$D$44-'Formato 7'!$D$39)))</f>
        <v>0</v>
      </c>
      <c r="F191" s="325">
        <f>IF(B191&gt;Datos!$C$44,0,IF(B191&lt;=Datos!$C$45,0,'Formato 8'!$D$25+'Formato 8'!$D$37))</f>
        <v>0</v>
      </c>
      <c r="G191" s="325">
        <f t="shared" si="9"/>
        <v>0</v>
      </c>
    </row>
    <row r="192" spans="2:7">
      <c r="B192" s="332">
        <f t="shared" si="8"/>
        <v>156</v>
      </c>
      <c r="C192" s="325">
        <f>+'Formato 5'!Q189</f>
        <v>0</v>
      </c>
      <c r="D192" s="325">
        <f>+'Formato 6'!Q189</f>
        <v>0</v>
      </c>
      <c r="E192" s="325">
        <f>IF(B192&lt;=Datos!$C$45,0,IF(B192&gt;Datos!$C$44,0,IF(B192&lt;=Datos!$C$49+Datos!$C$45,'Formato 7'!$D$44,'Formato 7'!$D$44-'Formato 7'!$D$39)))</f>
        <v>0</v>
      </c>
      <c r="F192" s="325">
        <f>IF(B192&gt;Datos!$C$44,0,IF(B192&lt;=Datos!$C$45,0,'Formato 8'!$D$25+'Formato 8'!$D$37))</f>
        <v>0</v>
      </c>
      <c r="G192" s="325">
        <f t="shared" si="9"/>
        <v>0</v>
      </c>
    </row>
    <row r="193" spans="2:7">
      <c r="B193" s="332">
        <f t="shared" si="8"/>
        <v>157</v>
      </c>
      <c r="C193" s="325">
        <f>+'Formato 5'!Q190</f>
        <v>0</v>
      </c>
      <c r="D193" s="325">
        <f>+'Formato 6'!Q190</f>
        <v>0</v>
      </c>
      <c r="E193" s="325">
        <f>IF(B193&lt;=Datos!$C$45,0,IF(B193&gt;Datos!$C$44,0,IF(B193&lt;=Datos!$C$49+Datos!$C$45,'Formato 7'!$D$44,'Formato 7'!$D$44-'Formato 7'!$D$39)))</f>
        <v>0</v>
      </c>
      <c r="F193" s="325">
        <f>IF(B193&gt;Datos!$C$44,0,IF(B193&lt;=Datos!$C$45,0,'Formato 8'!$D$25+'Formato 8'!$D$37))</f>
        <v>0</v>
      </c>
      <c r="G193" s="325">
        <f t="shared" si="9"/>
        <v>0</v>
      </c>
    </row>
    <row r="194" spans="2:7">
      <c r="B194" s="332">
        <f t="shared" si="8"/>
        <v>158</v>
      </c>
      <c r="C194" s="325">
        <f>+'Formato 5'!Q191</f>
        <v>0</v>
      </c>
      <c r="D194" s="325">
        <f>+'Formato 6'!Q191</f>
        <v>0</v>
      </c>
      <c r="E194" s="325">
        <f>IF(B194&lt;=Datos!$C$45,0,IF(B194&gt;Datos!$C$44,0,IF(B194&lt;=Datos!$C$49+Datos!$C$45,'Formato 7'!$D$44,'Formato 7'!$D$44-'Formato 7'!$D$39)))</f>
        <v>0</v>
      </c>
      <c r="F194" s="325">
        <f>IF(B194&gt;Datos!$C$44,0,IF(B194&lt;=Datos!$C$45,0,'Formato 8'!$D$25+'Formato 8'!$D$37))</f>
        <v>0</v>
      </c>
      <c r="G194" s="325">
        <f t="shared" si="9"/>
        <v>0</v>
      </c>
    </row>
    <row r="195" spans="2:7">
      <c r="B195" s="332">
        <f t="shared" si="8"/>
        <v>159</v>
      </c>
      <c r="C195" s="325">
        <f>+'Formato 5'!Q192</f>
        <v>0</v>
      </c>
      <c r="D195" s="325">
        <f>+'Formato 6'!Q192</f>
        <v>0</v>
      </c>
      <c r="E195" s="325">
        <f>IF(B195&lt;=Datos!$C$45,0,IF(B195&gt;Datos!$C$44,0,IF(B195&lt;=Datos!$C$49+Datos!$C$45,'Formato 7'!$D$44,'Formato 7'!$D$44-'Formato 7'!$D$39)))</f>
        <v>0</v>
      </c>
      <c r="F195" s="325">
        <f>IF(B195&gt;Datos!$C$44,0,IF(B195&lt;=Datos!$C$45,0,'Formato 8'!$D$25+'Formato 8'!$D$37))</f>
        <v>0</v>
      </c>
      <c r="G195" s="325">
        <f t="shared" si="9"/>
        <v>0</v>
      </c>
    </row>
    <row r="196" spans="2:7">
      <c r="B196" s="332">
        <f t="shared" si="8"/>
        <v>160</v>
      </c>
      <c r="C196" s="325">
        <f>+'Formato 5'!Q193</f>
        <v>0</v>
      </c>
      <c r="D196" s="325">
        <f>+'Formato 6'!Q193</f>
        <v>0</v>
      </c>
      <c r="E196" s="325">
        <f>IF(B196&lt;=Datos!$C$45,0,IF(B196&gt;Datos!$C$44,0,IF(B196&lt;=Datos!$C$49+Datos!$C$45,'Formato 7'!$D$44,'Formato 7'!$D$44-'Formato 7'!$D$39)))</f>
        <v>0</v>
      </c>
      <c r="F196" s="325">
        <f>IF(B196&gt;Datos!$C$44,0,IF(B196&lt;=Datos!$C$45,0,'Formato 8'!$D$25+'Formato 8'!$D$37))</f>
        <v>0</v>
      </c>
      <c r="G196" s="325">
        <f t="shared" si="9"/>
        <v>0</v>
      </c>
    </row>
    <row r="197" spans="2:7">
      <c r="B197" s="332">
        <f t="shared" si="8"/>
        <v>161</v>
      </c>
      <c r="C197" s="325">
        <f>+'Formato 5'!Q194</f>
        <v>0</v>
      </c>
      <c r="D197" s="325">
        <f>+'Formato 6'!Q194</f>
        <v>0</v>
      </c>
      <c r="E197" s="325">
        <f>IF(B197&lt;=Datos!$C$45,0,IF(B197&gt;Datos!$C$44,0,IF(B197&lt;=Datos!$C$49+Datos!$C$45,'Formato 7'!$D$44,'Formato 7'!$D$44-'Formato 7'!$D$39)))</f>
        <v>0</v>
      </c>
      <c r="F197" s="325">
        <f>IF(B197&gt;Datos!$C$44,0,IF(B197&lt;=Datos!$C$45,0,'Formato 8'!$D$25+'Formato 8'!$D$37))</f>
        <v>0</v>
      </c>
      <c r="G197" s="325">
        <f t="shared" si="9"/>
        <v>0</v>
      </c>
    </row>
    <row r="198" spans="2:7">
      <c r="B198" s="332">
        <f t="shared" si="8"/>
        <v>162</v>
      </c>
      <c r="C198" s="325">
        <f>+'Formato 5'!Q195</f>
        <v>0</v>
      </c>
      <c r="D198" s="325">
        <f>+'Formato 6'!Q195</f>
        <v>0</v>
      </c>
      <c r="E198" s="325">
        <f>IF(B198&lt;=Datos!$C$45,0,IF(B198&gt;Datos!$C$44,0,IF(B198&lt;=Datos!$C$49+Datos!$C$45,'Formato 7'!$D$44,'Formato 7'!$D$44-'Formato 7'!$D$39)))</f>
        <v>0</v>
      </c>
      <c r="F198" s="325">
        <f>IF(B198&gt;Datos!$C$44,0,IF(B198&lt;=Datos!$C$45,0,'Formato 8'!$D$25+'Formato 8'!$D$37))</f>
        <v>0</v>
      </c>
      <c r="G198" s="325">
        <f t="shared" si="9"/>
        <v>0</v>
      </c>
    </row>
    <row r="199" spans="2:7">
      <c r="B199" s="332">
        <f t="shared" si="8"/>
        <v>163</v>
      </c>
      <c r="C199" s="325">
        <f>+'Formato 5'!Q196</f>
        <v>0</v>
      </c>
      <c r="D199" s="325">
        <f>+'Formato 6'!Q196</f>
        <v>0</v>
      </c>
      <c r="E199" s="325">
        <f>IF(B199&lt;=Datos!$C$45,0,IF(B199&gt;Datos!$C$44,0,IF(B199&lt;=Datos!$C$49+Datos!$C$45,'Formato 7'!$D$44,'Formato 7'!$D$44-'Formato 7'!$D$39)))</f>
        <v>0</v>
      </c>
      <c r="F199" s="325">
        <f>IF(B199&gt;Datos!$C$44,0,IF(B199&lt;=Datos!$C$45,0,'Formato 8'!$D$25+'Formato 8'!$D$37))</f>
        <v>0</v>
      </c>
      <c r="G199" s="325">
        <f t="shared" si="9"/>
        <v>0</v>
      </c>
    </row>
    <row r="200" spans="2:7">
      <c r="B200" s="332">
        <f t="shared" si="8"/>
        <v>164</v>
      </c>
      <c r="C200" s="325">
        <f>+'Formato 5'!Q197</f>
        <v>0</v>
      </c>
      <c r="D200" s="325">
        <f>+'Formato 6'!Q197</f>
        <v>0</v>
      </c>
      <c r="E200" s="325">
        <f>IF(B200&lt;=Datos!$C$45,0,IF(B200&gt;Datos!$C$44,0,IF(B200&lt;=Datos!$C$49+Datos!$C$45,'Formato 7'!$D$44,'Formato 7'!$D$44-'Formato 7'!$D$39)))</f>
        <v>0</v>
      </c>
      <c r="F200" s="325">
        <f>IF(B200&gt;Datos!$C$44,0,IF(B200&lt;=Datos!$C$45,0,'Formato 8'!$D$25+'Formato 8'!$D$37))</f>
        <v>0</v>
      </c>
      <c r="G200" s="325">
        <f t="shared" si="9"/>
        <v>0</v>
      </c>
    </row>
    <row r="201" spans="2:7">
      <c r="B201" s="332">
        <f t="shared" si="8"/>
        <v>165</v>
      </c>
      <c r="C201" s="325">
        <f>+'Formato 5'!Q198</f>
        <v>0</v>
      </c>
      <c r="D201" s="325">
        <f>+'Formato 6'!Q198</f>
        <v>0</v>
      </c>
      <c r="E201" s="325">
        <f>IF(B201&lt;=Datos!$C$45,0,IF(B201&gt;Datos!$C$44,0,IF(B201&lt;=Datos!$C$49+Datos!$C$45,'Formato 7'!$D$44,'Formato 7'!$D$44-'Formato 7'!$D$39)))</f>
        <v>0</v>
      </c>
      <c r="F201" s="325">
        <f>IF(B201&gt;Datos!$C$44,0,IF(B201&lt;=Datos!$C$45,0,'Formato 8'!$D$25+'Formato 8'!$D$37))</f>
        <v>0</v>
      </c>
      <c r="G201" s="325">
        <f t="shared" si="9"/>
        <v>0</v>
      </c>
    </row>
    <row r="202" spans="2:7">
      <c r="B202" s="332">
        <f t="shared" si="8"/>
        <v>166</v>
      </c>
      <c r="C202" s="325">
        <f>+'Formato 5'!Q199</f>
        <v>0</v>
      </c>
      <c r="D202" s="325">
        <f>+'Formato 6'!Q199</f>
        <v>0</v>
      </c>
      <c r="E202" s="325">
        <f>IF(B202&lt;=Datos!$C$45,0,IF(B202&gt;Datos!$C$44,0,IF(B202&lt;=Datos!$C$49+Datos!$C$45,'Formato 7'!$D$44,'Formato 7'!$D$44-'Formato 7'!$D$39)))</f>
        <v>0</v>
      </c>
      <c r="F202" s="325">
        <f>IF(B202&gt;Datos!$C$44,0,IF(B202&lt;=Datos!$C$45,0,'Formato 8'!$D$25+'Formato 8'!$D$37))</f>
        <v>0</v>
      </c>
      <c r="G202" s="325">
        <f t="shared" si="9"/>
        <v>0</v>
      </c>
    </row>
    <row r="203" spans="2:7">
      <c r="B203" s="332">
        <f t="shared" si="8"/>
        <v>167</v>
      </c>
      <c r="C203" s="325">
        <f>+'Formato 5'!Q200</f>
        <v>0</v>
      </c>
      <c r="D203" s="325">
        <f>+'Formato 6'!Q200</f>
        <v>0</v>
      </c>
      <c r="E203" s="325">
        <f>IF(B203&lt;=Datos!$C$45,0,IF(B203&gt;Datos!$C$44,0,IF(B203&lt;=Datos!$C$49+Datos!$C$45,'Formato 7'!$D$44,'Formato 7'!$D$44-'Formato 7'!$D$39)))</f>
        <v>0</v>
      </c>
      <c r="F203" s="325">
        <f>IF(B203&gt;Datos!$C$44,0,IF(B203&lt;=Datos!$C$45,0,'Formato 8'!$D$25+'Formato 8'!$D$37))</f>
        <v>0</v>
      </c>
      <c r="G203" s="325">
        <f t="shared" si="9"/>
        <v>0</v>
      </c>
    </row>
    <row r="204" spans="2:7">
      <c r="B204" s="332">
        <f t="shared" si="8"/>
        <v>168</v>
      </c>
      <c r="C204" s="325">
        <f>+'Formato 5'!Q201</f>
        <v>0</v>
      </c>
      <c r="D204" s="325">
        <f>+'Formato 6'!Q201</f>
        <v>0</v>
      </c>
      <c r="E204" s="325">
        <f>IF(B204&lt;=Datos!$C$45,0,IF(B204&gt;Datos!$C$44,0,IF(B204&lt;=Datos!$C$49+Datos!$C$45,'Formato 7'!$D$44,'Formato 7'!$D$44-'Formato 7'!$D$39)))</f>
        <v>0</v>
      </c>
      <c r="F204" s="325">
        <f>IF(B204&gt;Datos!$C$44,0,IF(B204&lt;=Datos!$C$45,0,'Formato 8'!$D$25+'Formato 8'!$D$37))</f>
        <v>0</v>
      </c>
      <c r="G204" s="325">
        <f t="shared" si="9"/>
        <v>0</v>
      </c>
    </row>
    <row r="205" spans="2:7">
      <c r="B205" s="332">
        <f t="shared" si="8"/>
        <v>169</v>
      </c>
      <c r="C205" s="325">
        <f>+'Formato 5'!Q202</f>
        <v>0</v>
      </c>
      <c r="D205" s="325">
        <f>+'Formato 6'!Q202</f>
        <v>0</v>
      </c>
      <c r="E205" s="325">
        <f>IF(B205&lt;=Datos!$C$45,0,IF(B205&gt;Datos!$C$44,0,IF(B205&lt;=Datos!$C$49+Datos!$C$45,'Formato 7'!$D$44,'Formato 7'!$D$44-'Formato 7'!$D$39)))</f>
        <v>0</v>
      </c>
      <c r="F205" s="325">
        <f>IF(B205&gt;Datos!$C$44,0,IF(B205&lt;=Datos!$C$45,0,'Formato 8'!$D$25+'Formato 8'!$D$37))</f>
        <v>0</v>
      </c>
      <c r="G205" s="325">
        <f t="shared" si="9"/>
        <v>0</v>
      </c>
    </row>
    <row r="206" spans="2:7">
      <c r="B206" s="332">
        <f t="shared" si="8"/>
        <v>170</v>
      </c>
      <c r="C206" s="325">
        <f>+'Formato 5'!Q203</f>
        <v>0</v>
      </c>
      <c r="D206" s="325">
        <f>+'Formato 6'!Q203</f>
        <v>0</v>
      </c>
      <c r="E206" s="325">
        <f>IF(B206&lt;=Datos!$C$45,0,IF(B206&gt;Datos!$C$44,0,IF(B206&lt;=Datos!$C$49+Datos!$C$45,'Formato 7'!$D$44,'Formato 7'!$D$44-'Formato 7'!$D$39)))</f>
        <v>0</v>
      </c>
      <c r="F206" s="325">
        <f>IF(B206&gt;Datos!$C$44,0,IF(B206&lt;=Datos!$C$45,0,'Formato 8'!$D$25+'Formato 8'!$D$37))</f>
        <v>0</v>
      </c>
      <c r="G206" s="325">
        <f t="shared" si="9"/>
        <v>0</v>
      </c>
    </row>
    <row r="207" spans="2:7">
      <c r="B207" s="332">
        <f t="shared" si="8"/>
        <v>171</v>
      </c>
      <c r="C207" s="325">
        <f>+'Formato 5'!Q204</f>
        <v>0</v>
      </c>
      <c r="D207" s="325">
        <f>+'Formato 6'!Q204</f>
        <v>0</v>
      </c>
      <c r="E207" s="325">
        <f>IF(B207&lt;=Datos!$C$45,0,IF(B207&gt;Datos!$C$44,0,IF(B207&lt;=Datos!$C$49+Datos!$C$45,'Formato 7'!$D$44,'Formato 7'!$D$44-'Formato 7'!$D$39)))</f>
        <v>0</v>
      </c>
      <c r="F207" s="325">
        <f>IF(B207&gt;Datos!$C$44,0,IF(B207&lt;=Datos!$C$45,0,'Formato 8'!$D$25+'Formato 8'!$D$37))</f>
        <v>0</v>
      </c>
      <c r="G207" s="325">
        <f t="shared" si="9"/>
        <v>0</v>
      </c>
    </row>
    <row r="208" spans="2:7">
      <c r="B208" s="332">
        <f t="shared" si="8"/>
        <v>172</v>
      </c>
      <c r="C208" s="325">
        <f>+'Formato 5'!Q205</f>
        <v>0</v>
      </c>
      <c r="D208" s="325">
        <f>+'Formato 6'!Q205</f>
        <v>0</v>
      </c>
      <c r="E208" s="325">
        <f>IF(B208&lt;=Datos!$C$45,0,IF(B208&gt;Datos!$C$44,0,IF(B208&lt;=Datos!$C$49+Datos!$C$45,'Formato 7'!$D$44,'Formato 7'!$D$44-'Formato 7'!$D$39)))</f>
        <v>0</v>
      </c>
      <c r="F208" s="325">
        <f>IF(B208&gt;Datos!$C$44,0,IF(B208&lt;=Datos!$C$45,0,'Formato 8'!$D$25+'Formato 8'!$D$37))</f>
        <v>0</v>
      </c>
      <c r="G208" s="325">
        <f t="shared" si="9"/>
        <v>0</v>
      </c>
    </row>
    <row r="209" spans="2:7">
      <c r="B209" s="332">
        <f t="shared" si="8"/>
        <v>173</v>
      </c>
      <c r="C209" s="325">
        <f>+'Formato 5'!Q206</f>
        <v>0</v>
      </c>
      <c r="D209" s="325">
        <f>+'Formato 6'!Q206</f>
        <v>0</v>
      </c>
      <c r="E209" s="325">
        <f>IF(B209&lt;=Datos!$C$45,0,IF(B209&gt;Datos!$C$44,0,IF(B209&lt;=Datos!$C$49+Datos!$C$45,'Formato 7'!$D$44,'Formato 7'!$D$44-'Formato 7'!$D$39)))</f>
        <v>0</v>
      </c>
      <c r="F209" s="325">
        <f>IF(B209&gt;Datos!$C$44,0,IF(B209&lt;=Datos!$C$45,0,'Formato 8'!$D$25+'Formato 8'!$D$37))</f>
        <v>0</v>
      </c>
      <c r="G209" s="325">
        <f t="shared" si="9"/>
        <v>0</v>
      </c>
    </row>
    <row r="210" spans="2:7">
      <c r="B210" s="332">
        <f t="shared" si="8"/>
        <v>174</v>
      </c>
      <c r="C210" s="325">
        <f>+'Formato 5'!Q207</f>
        <v>0</v>
      </c>
      <c r="D210" s="325">
        <f>+'Formato 6'!Q207</f>
        <v>0</v>
      </c>
      <c r="E210" s="325">
        <f>IF(B210&lt;=Datos!$C$45,0,IF(B210&gt;Datos!$C$44,0,IF(B210&lt;=Datos!$C$49+Datos!$C$45,'Formato 7'!$D$44,'Formato 7'!$D$44-'Formato 7'!$D$39)))</f>
        <v>0</v>
      </c>
      <c r="F210" s="325">
        <f>IF(B210&gt;Datos!$C$44,0,IF(B210&lt;=Datos!$C$45,0,'Formato 8'!$D$25+'Formato 8'!$D$37))</f>
        <v>0</v>
      </c>
      <c r="G210" s="325">
        <f t="shared" si="9"/>
        <v>0</v>
      </c>
    </row>
    <row r="211" spans="2:7">
      <c r="B211" s="332">
        <f t="shared" si="8"/>
        <v>175</v>
      </c>
      <c r="C211" s="325">
        <f>+'Formato 5'!Q208</f>
        <v>0</v>
      </c>
      <c r="D211" s="325">
        <f>+'Formato 6'!Q208</f>
        <v>0</v>
      </c>
      <c r="E211" s="325">
        <f>IF(B211&lt;=Datos!$C$45,0,IF(B211&gt;Datos!$C$44,0,IF(B211&lt;=Datos!$C$49+Datos!$C$45,'Formato 7'!$D$44,'Formato 7'!$D$44-'Formato 7'!$D$39)))</f>
        <v>0</v>
      </c>
      <c r="F211" s="325">
        <f>IF(B211&gt;Datos!$C$44,0,IF(B211&lt;=Datos!$C$45,0,'Formato 8'!$D$25+'Formato 8'!$D$37))</f>
        <v>0</v>
      </c>
      <c r="G211" s="325">
        <f t="shared" si="9"/>
        <v>0</v>
      </c>
    </row>
    <row r="212" spans="2:7">
      <c r="B212" s="332">
        <f t="shared" si="8"/>
        <v>176</v>
      </c>
      <c r="C212" s="325">
        <f>+'Formato 5'!Q209</f>
        <v>0</v>
      </c>
      <c r="D212" s="325">
        <f>+'Formato 6'!Q209</f>
        <v>0</v>
      </c>
      <c r="E212" s="325">
        <f>IF(B212&lt;=Datos!$C$45,0,IF(B212&gt;Datos!$C$44,0,IF(B212&lt;=Datos!$C$49+Datos!$C$45,'Formato 7'!$D$44,'Formato 7'!$D$44-'Formato 7'!$D$39)))</f>
        <v>0</v>
      </c>
      <c r="F212" s="325">
        <f>IF(B212&gt;Datos!$C$44,0,IF(B212&lt;=Datos!$C$45,0,'Formato 8'!$D$25+'Formato 8'!$D$37))</f>
        <v>0</v>
      </c>
      <c r="G212" s="325">
        <f t="shared" si="9"/>
        <v>0</v>
      </c>
    </row>
    <row r="213" spans="2:7">
      <c r="B213" s="332">
        <f t="shared" si="8"/>
        <v>177</v>
      </c>
      <c r="C213" s="325">
        <f>+'Formato 5'!Q210</f>
        <v>0</v>
      </c>
      <c r="D213" s="325">
        <f>+'Formato 6'!Q210</f>
        <v>0</v>
      </c>
      <c r="E213" s="325">
        <f>IF(B213&lt;=Datos!$C$45,0,IF(B213&gt;Datos!$C$44,0,IF(B213&lt;=Datos!$C$49+Datos!$C$45,'Formato 7'!$D$44,'Formato 7'!$D$44-'Formato 7'!$D$39)))</f>
        <v>0</v>
      </c>
      <c r="F213" s="325">
        <f>IF(B213&gt;Datos!$C$44,0,IF(B213&lt;=Datos!$C$45,0,'Formato 8'!$D$25+'Formato 8'!$D$37))</f>
        <v>0</v>
      </c>
      <c r="G213" s="325">
        <f t="shared" si="9"/>
        <v>0</v>
      </c>
    </row>
    <row r="214" spans="2:7">
      <c r="B214" s="332">
        <f t="shared" si="8"/>
        <v>178</v>
      </c>
      <c r="C214" s="325">
        <f>+'Formato 5'!Q211</f>
        <v>0</v>
      </c>
      <c r="D214" s="325">
        <f>+'Formato 6'!Q211</f>
        <v>0</v>
      </c>
      <c r="E214" s="325">
        <f>IF(B214&lt;=Datos!$C$45,0,IF(B214&gt;Datos!$C$44,0,IF(B214&lt;=Datos!$C$49+Datos!$C$45,'Formato 7'!$D$44,'Formato 7'!$D$44-'Formato 7'!$D$39)))</f>
        <v>0</v>
      </c>
      <c r="F214" s="325">
        <f>IF(B214&gt;Datos!$C$44,0,IF(B214&lt;=Datos!$C$45,0,'Formato 8'!$D$25+'Formato 8'!$D$37))</f>
        <v>0</v>
      </c>
      <c r="G214" s="325">
        <f t="shared" si="9"/>
        <v>0</v>
      </c>
    </row>
    <row r="215" spans="2:7">
      <c r="B215" s="332">
        <f t="shared" si="8"/>
        <v>179</v>
      </c>
      <c r="C215" s="325">
        <f>+'Formato 5'!Q212</f>
        <v>0</v>
      </c>
      <c r="D215" s="325">
        <f>+'Formato 6'!Q212</f>
        <v>0</v>
      </c>
      <c r="E215" s="325">
        <f>IF(B215&lt;=Datos!$C$45,0,IF(B215&gt;Datos!$C$44,0,IF(B215&lt;=Datos!$C$49+Datos!$C$45,'Formato 7'!$D$44,'Formato 7'!$D$44-'Formato 7'!$D$39)))</f>
        <v>0</v>
      </c>
      <c r="F215" s="325">
        <f>IF(B215&gt;Datos!$C$44,0,IF(B215&lt;=Datos!$C$45,0,'Formato 8'!$D$25+'Formato 8'!$D$37))</f>
        <v>0</v>
      </c>
      <c r="G215" s="325">
        <f t="shared" si="9"/>
        <v>0</v>
      </c>
    </row>
    <row r="216" spans="2:7">
      <c r="B216" s="332">
        <f t="shared" si="8"/>
        <v>180</v>
      </c>
      <c r="C216" s="325">
        <f>+'Formato 5'!Q213</f>
        <v>0</v>
      </c>
      <c r="D216" s="325">
        <f>+'Formato 6'!Q213</f>
        <v>0</v>
      </c>
      <c r="E216" s="325">
        <f>IF(B216&lt;=Datos!$C$45,0,IF(B216&gt;Datos!$C$44,0,IF(B216&lt;=Datos!$C$49+Datos!$C$45,'Formato 7'!$D$44,'Formato 7'!$D$44-'Formato 7'!$D$39)))</f>
        <v>0</v>
      </c>
      <c r="F216" s="325">
        <f>IF(B216&gt;Datos!$C$44,0,IF(B216&lt;=Datos!$C$45,0,'Formato 8'!$D$25+'Formato 8'!$D$37))</f>
        <v>0</v>
      </c>
      <c r="G216" s="325">
        <f t="shared" si="9"/>
        <v>0</v>
      </c>
    </row>
    <row r="217" spans="2:7">
      <c r="B217" s="332">
        <f t="shared" si="8"/>
        <v>181</v>
      </c>
      <c r="C217" s="325">
        <f>+'Formato 5'!Q214</f>
        <v>0</v>
      </c>
      <c r="D217" s="325">
        <f>+'Formato 6'!Q214</f>
        <v>0</v>
      </c>
      <c r="E217" s="325">
        <f>IF(B217&lt;=Datos!$C$45,0,IF(B217&gt;Datos!$C$44,0,IF(B217&lt;=Datos!$C$49+Datos!$C$45,'Formato 7'!$D$44,'Formato 7'!$D$44-'Formato 7'!$D$39)))</f>
        <v>0</v>
      </c>
      <c r="F217" s="325">
        <f>IF(B217&gt;Datos!$C$44,0,IF(B217&lt;=Datos!$C$45,0,'Formato 8'!$D$25+'Formato 8'!$D$37))</f>
        <v>0</v>
      </c>
      <c r="G217" s="325">
        <f t="shared" si="9"/>
        <v>0</v>
      </c>
    </row>
    <row r="218" spans="2:7">
      <c r="B218" s="332">
        <f t="shared" si="8"/>
        <v>182</v>
      </c>
      <c r="C218" s="325">
        <f>+'Formato 5'!Q215</f>
        <v>0</v>
      </c>
      <c r="D218" s="325">
        <f>+'Formato 6'!Q215</f>
        <v>0</v>
      </c>
      <c r="E218" s="325">
        <f>IF(B218&lt;=Datos!$C$45,0,IF(B218&gt;Datos!$C$44,0,IF(B218&lt;=Datos!$C$49+Datos!$C$45,'Formato 7'!$D$44,'Formato 7'!$D$44-'Formato 7'!$D$39)))</f>
        <v>0</v>
      </c>
      <c r="F218" s="325">
        <f>IF(B218&gt;Datos!$C$44,0,IF(B218&lt;=Datos!$C$45,0,'Formato 8'!$D$25+'Formato 8'!$D$37))</f>
        <v>0</v>
      </c>
      <c r="G218" s="325">
        <f t="shared" si="9"/>
        <v>0</v>
      </c>
    </row>
    <row r="219" spans="2:7">
      <c r="B219" s="332">
        <f t="shared" si="8"/>
        <v>183</v>
      </c>
      <c r="C219" s="325">
        <f>+'Formato 5'!Q216</f>
        <v>0</v>
      </c>
      <c r="D219" s="325">
        <f>+'Formato 6'!Q216</f>
        <v>0</v>
      </c>
      <c r="E219" s="325">
        <f>IF(B219&lt;=Datos!$C$45,0,IF(B219&gt;Datos!$C$44,0,IF(B219&lt;=Datos!$C$49+Datos!$C$45,'Formato 7'!$D$44,'Formato 7'!$D$44-'Formato 7'!$D$39)))</f>
        <v>0</v>
      </c>
      <c r="F219" s="325">
        <f>IF(B219&gt;Datos!$C$44,0,IF(B219&lt;=Datos!$C$45,0,'Formato 8'!$D$25+'Formato 8'!$D$37))</f>
        <v>0</v>
      </c>
      <c r="G219" s="325">
        <f t="shared" si="9"/>
        <v>0</v>
      </c>
    </row>
    <row r="220" spans="2:7">
      <c r="B220" s="332">
        <f t="shared" si="8"/>
        <v>184</v>
      </c>
      <c r="C220" s="325">
        <f>+'Formato 5'!Q217</f>
        <v>0</v>
      </c>
      <c r="D220" s="325">
        <f>+'Formato 6'!Q217</f>
        <v>0</v>
      </c>
      <c r="E220" s="325">
        <f>IF(B220&lt;=Datos!$C$45,0,IF(B220&gt;Datos!$C$44,0,IF(B220&lt;=Datos!$C$49+Datos!$C$45,'Formato 7'!$D$44,'Formato 7'!$D$44-'Formato 7'!$D$39)))</f>
        <v>0</v>
      </c>
      <c r="F220" s="325">
        <f>IF(B220&gt;Datos!$C$44,0,IF(B220&lt;=Datos!$C$45,0,'Formato 8'!$D$25+'Formato 8'!$D$37))</f>
        <v>0</v>
      </c>
      <c r="G220" s="325">
        <f t="shared" si="9"/>
        <v>0</v>
      </c>
    </row>
    <row r="221" spans="2:7">
      <c r="B221" s="332">
        <f t="shared" si="8"/>
        <v>185</v>
      </c>
      <c r="C221" s="325">
        <f>+'Formato 5'!Q218</f>
        <v>0</v>
      </c>
      <c r="D221" s="325">
        <f>+'Formato 6'!Q218</f>
        <v>0</v>
      </c>
      <c r="E221" s="325">
        <f>IF(B221&lt;=Datos!$C$45,0,IF(B221&gt;Datos!$C$44,0,IF(B221&lt;=Datos!$C$49+Datos!$C$45,'Formato 7'!$D$44,'Formato 7'!$D$44-'Formato 7'!$D$39)))</f>
        <v>0</v>
      </c>
      <c r="F221" s="325">
        <f>IF(B221&gt;Datos!$C$44,0,IF(B221&lt;=Datos!$C$45,0,'Formato 8'!$D$25+'Formato 8'!$D$37))</f>
        <v>0</v>
      </c>
      <c r="G221" s="325">
        <f t="shared" si="9"/>
        <v>0</v>
      </c>
    </row>
    <row r="222" spans="2:7">
      <c r="B222" s="332">
        <f t="shared" si="8"/>
        <v>186</v>
      </c>
      <c r="C222" s="325">
        <f>+'Formato 5'!Q219</f>
        <v>0</v>
      </c>
      <c r="D222" s="325">
        <f>+'Formato 6'!Q219</f>
        <v>0</v>
      </c>
      <c r="E222" s="325">
        <f>IF(B222&lt;=Datos!$C$45,0,IF(B222&gt;Datos!$C$44,0,IF(B222&lt;=Datos!$C$49+Datos!$C$45,'Formato 7'!$D$44,'Formato 7'!$D$44-'Formato 7'!$D$39)))</f>
        <v>0</v>
      </c>
      <c r="F222" s="325">
        <f>IF(B222&gt;Datos!$C$44,0,IF(B222&lt;=Datos!$C$45,0,'Formato 8'!$D$25+'Formato 8'!$D$37))</f>
        <v>0</v>
      </c>
      <c r="G222" s="325">
        <f t="shared" si="9"/>
        <v>0</v>
      </c>
    </row>
    <row r="223" spans="2:7">
      <c r="B223" s="332">
        <f t="shared" si="8"/>
        <v>187</v>
      </c>
      <c r="C223" s="325">
        <f>+'Formato 5'!Q220</f>
        <v>0</v>
      </c>
      <c r="D223" s="325">
        <f>+'Formato 6'!Q220</f>
        <v>0</v>
      </c>
      <c r="E223" s="325">
        <f>IF(B223&lt;=Datos!$C$45,0,IF(B223&gt;Datos!$C$44,0,IF(B223&lt;=Datos!$C$49+Datos!$C$45,'Formato 7'!$D$44,'Formato 7'!$D$44-'Formato 7'!$D$39)))</f>
        <v>0</v>
      </c>
      <c r="F223" s="325">
        <f>IF(B223&gt;Datos!$C$44,0,IF(B223&lt;=Datos!$C$45,0,'Formato 8'!$D$25+'Formato 8'!$D$37))</f>
        <v>0</v>
      </c>
      <c r="G223" s="325">
        <f t="shared" si="9"/>
        <v>0</v>
      </c>
    </row>
    <row r="224" spans="2:7">
      <c r="B224" s="332">
        <f t="shared" si="8"/>
        <v>188</v>
      </c>
      <c r="C224" s="325">
        <f>+'Formato 5'!Q221</f>
        <v>0</v>
      </c>
      <c r="D224" s="325">
        <f>+'Formato 6'!Q221</f>
        <v>0</v>
      </c>
      <c r="E224" s="325">
        <f>IF(B224&lt;=Datos!$C$45,0,IF(B224&gt;Datos!$C$44,0,IF(B224&lt;=Datos!$C$49+Datos!$C$45,'Formato 7'!$D$44,'Formato 7'!$D$44-'Formato 7'!$D$39)))</f>
        <v>0</v>
      </c>
      <c r="F224" s="325">
        <f>IF(B224&gt;Datos!$C$44,0,IF(B224&lt;=Datos!$C$45,0,'Formato 8'!$D$25+'Formato 8'!$D$37))</f>
        <v>0</v>
      </c>
      <c r="G224" s="325">
        <f t="shared" si="9"/>
        <v>0</v>
      </c>
    </row>
    <row r="225" spans="2:7">
      <c r="B225" s="332">
        <f t="shared" si="8"/>
        <v>189</v>
      </c>
      <c r="C225" s="325">
        <f>+'Formato 5'!Q222</f>
        <v>0</v>
      </c>
      <c r="D225" s="325">
        <f>+'Formato 6'!Q222</f>
        <v>0</v>
      </c>
      <c r="E225" s="325">
        <f>IF(B225&lt;=Datos!$C$45,0,IF(B225&gt;Datos!$C$44,0,IF(B225&lt;=Datos!$C$49+Datos!$C$45,'Formato 7'!$D$44,'Formato 7'!$D$44-'Formato 7'!$D$39)))</f>
        <v>0</v>
      </c>
      <c r="F225" s="325">
        <f>IF(B225&gt;Datos!$C$44,0,IF(B225&lt;=Datos!$C$45,0,'Formato 8'!$D$25+'Formato 8'!$D$37))</f>
        <v>0</v>
      </c>
      <c r="G225" s="325">
        <f t="shared" si="9"/>
        <v>0</v>
      </c>
    </row>
    <row r="226" spans="2:7">
      <c r="B226" s="332">
        <f t="shared" si="8"/>
        <v>190</v>
      </c>
      <c r="C226" s="325">
        <f>+'Formato 5'!Q223</f>
        <v>0</v>
      </c>
      <c r="D226" s="325">
        <f>+'Formato 6'!Q223</f>
        <v>0</v>
      </c>
      <c r="E226" s="325">
        <f>IF(B226&lt;=Datos!$C$45,0,IF(B226&gt;Datos!$C$44,0,IF(B226&lt;=Datos!$C$49+Datos!$C$45,'Formato 7'!$D$44,'Formato 7'!$D$44-'Formato 7'!$D$39)))</f>
        <v>0</v>
      </c>
      <c r="F226" s="325">
        <f>IF(B226&gt;Datos!$C$44,0,IF(B226&lt;=Datos!$C$45,0,'Formato 8'!$D$25+'Formato 8'!$D$37))</f>
        <v>0</v>
      </c>
      <c r="G226" s="325">
        <f t="shared" si="9"/>
        <v>0</v>
      </c>
    </row>
    <row r="227" spans="2:7">
      <c r="B227" s="332">
        <f t="shared" si="8"/>
        <v>191</v>
      </c>
      <c r="C227" s="325">
        <f>+'Formato 5'!Q224</f>
        <v>0</v>
      </c>
      <c r="D227" s="325">
        <f>+'Formato 6'!Q224</f>
        <v>0</v>
      </c>
      <c r="E227" s="325">
        <f>IF(B227&lt;=Datos!$C$45,0,IF(B227&gt;Datos!$C$44,0,IF(B227&lt;=Datos!$C$49+Datos!$C$45,'Formato 7'!$D$44,'Formato 7'!$D$44-'Formato 7'!$D$39)))</f>
        <v>0</v>
      </c>
      <c r="F227" s="325">
        <f>IF(B227&gt;Datos!$C$44,0,IF(B227&lt;=Datos!$C$45,0,'Formato 8'!$D$25+'Formato 8'!$D$37))</f>
        <v>0</v>
      </c>
      <c r="G227" s="325">
        <f t="shared" si="9"/>
        <v>0</v>
      </c>
    </row>
    <row r="228" spans="2:7">
      <c r="B228" s="332">
        <f t="shared" si="8"/>
        <v>192</v>
      </c>
      <c r="C228" s="325">
        <f>+'Formato 5'!Q225</f>
        <v>0</v>
      </c>
      <c r="D228" s="325">
        <f>+'Formato 6'!Q225</f>
        <v>0</v>
      </c>
      <c r="E228" s="325">
        <f>IF(B228&lt;=Datos!$C$45,0,IF(B228&gt;Datos!$C$44,0,IF(B228&lt;=Datos!$C$49+Datos!$C$45,'Formato 7'!$D$44,'Formato 7'!$D$44-'Formato 7'!$D$39)))</f>
        <v>0</v>
      </c>
      <c r="F228" s="325">
        <f>IF(B228&gt;Datos!$C$44,0,IF(B228&lt;=Datos!$C$45,0,'Formato 8'!$D$25+'Formato 8'!$D$37))</f>
        <v>0</v>
      </c>
      <c r="G228" s="325">
        <f t="shared" si="9"/>
        <v>0</v>
      </c>
    </row>
    <row r="229" spans="2:7">
      <c r="B229" s="332">
        <f t="shared" si="8"/>
        <v>193</v>
      </c>
      <c r="C229" s="325">
        <f>+'Formato 5'!Q226</f>
        <v>0</v>
      </c>
      <c r="D229" s="325">
        <f>+'Formato 6'!Q226</f>
        <v>0</v>
      </c>
      <c r="E229" s="325">
        <f>IF(B229&lt;=Datos!$C$45,0,IF(B229&gt;Datos!$C$44,0,IF(B229&lt;=Datos!$C$49+Datos!$C$45,'Formato 7'!$D$44,'Formato 7'!$D$44-'Formato 7'!$D$39)))</f>
        <v>0</v>
      </c>
      <c r="F229" s="325">
        <f>IF(B229&gt;Datos!$C$44,0,IF(B229&lt;=Datos!$C$45,0,'Formato 8'!$D$25+'Formato 8'!$D$37))</f>
        <v>0</v>
      </c>
      <c r="G229" s="325">
        <f t="shared" si="9"/>
        <v>0</v>
      </c>
    </row>
    <row r="230" spans="2:7">
      <c r="B230" s="332">
        <f t="shared" ref="B230:B276" si="10">B229+1</f>
        <v>194</v>
      </c>
      <c r="C230" s="325">
        <f>+'Formato 5'!Q227</f>
        <v>0</v>
      </c>
      <c r="D230" s="325">
        <f>+'Formato 6'!Q227</f>
        <v>0</v>
      </c>
      <c r="E230" s="325">
        <f>IF(B230&lt;=Datos!$C$45,0,IF(B230&gt;Datos!$C$44,0,IF(B230&lt;=Datos!$C$49+Datos!$C$45,'Formato 7'!$D$44,'Formato 7'!$D$44-'Formato 7'!$D$39)))</f>
        <v>0</v>
      </c>
      <c r="F230" s="325">
        <f>IF(B230&gt;Datos!$C$44,0,IF(B230&lt;=Datos!$C$45,0,'Formato 8'!$D$25+'Formato 8'!$D$37))</f>
        <v>0</v>
      </c>
      <c r="G230" s="325">
        <f t="shared" ref="G230:G276" si="11">SUM(C230:F230)</f>
        <v>0</v>
      </c>
    </row>
    <row r="231" spans="2:7">
      <c r="B231" s="332">
        <f t="shared" si="10"/>
        <v>195</v>
      </c>
      <c r="C231" s="325">
        <f>+'Formato 5'!Q228</f>
        <v>0</v>
      </c>
      <c r="D231" s="325">
        <f>+'Formato 6'!Q228</f>
        <v>0</v>
      </c>
      <c r="E231" s="325">
        <f>IF(B231&lt;=Datos!$C$45,0,IF(B231&gt;Datos!$C$44,0,IF(B231&lt;=Datos!$C$49+Datos!$C$45,'Formato 7'!$D$44,'Formato 7'!$D$44-'Formato 7'!$D$39)))</f>
        <v>0</v>
      </c>
      <c r="F231" s="325">
        <f>IF(B231&gt;Datos!$C$44,0,IF(B231&lt;=Datos!$C$45,0,'Formato 8'!$D$25+'Formato 8'!$D$37))</f>
        <v>0</v>
      </c>
      <c r="G231" s="325">
        <f t="shared" si="11"/>
        <v>0</v>
      </c>
    </row>
    <row r="232" spans="2:7">
      <c r="B232" s="332">
        <f t="shared" si="10"/>
        <v>196</v>
      </c>
      <c r="C232" s="325">
        <f>+'Formato 5'!Q229</f>
        <v>0</v>
      </c>
      <c r="D232" s="325">
        <f>+'Formato 6'!Q229</f>
        <v>0</v>
      </c>
      <c r="E232" s="325">
        <f>IF(B232&lt;=Datos!$C$45,0,IF(B232&gt;Datos!$C$44,0,IF(B232&lt;=Datos!$C$49+Datos!$C$45,'Formato 7'!$D$44,'Formato 7'!$D$44-'Formato 7'!$D$39)))</f>
        <v>0</v>
      </c>
      <c r="F232" s="325">
        <f>IF(B232&gt;Datos!$C$44,0,IF(B232&lt;=Datos!$C$45,0,'Formato 8'!$D$25+'Formato 8'!$D$37))</f>
        <v>0</v>
      </c>
      <c r="G232" s="325">
        <f t="shared" si="11"/>
        <v>0</v>
      </c>
    </row>
    <row r="233" spans="2:7">
      <c r="B233" s="332">
        <f t="shared" si="10"/>
        <v>197</v>
      </c>
      <c r="C233" s="325">
        <f>+'Formato 5'!Q230</f>
        <v>0</v>
      </c>
      <c r="D233" s="325">
        <f>+'Formato 6'!Q230</f>
        <v>0</v>
      </c>
      <c r="E233" s="325">
        <f>IF(B233&lt;=Datos!$C$45,0,IF(B233&gt;Datos!$C$44,0,IF(B233&lt;=Datos!$C$49+Datos!$C$45,'Formato 7'!$D$44,'Formato 7'!$D$44-'Formato 7'!$D$39)))</f>
        <v>0</v>
      </c>
      <c r="F233" s="325">
        <f>IF(B233&gt;Datos!$C$44,0,IF(B233&lt;=Datos!$C$45,0,'Formato 8'!$D$25+'Formato 8'!$D$37))</f>
        <v>0</v>
      </c>
      <c r="G233" s="325">
        <f t="shared" si="11"/>
        <v>0</v>
      </c>
    </row>
    <row r="234" spans="2:7">
      <c r="B234" s="332">
        <f t="shared" si="10"/>
        <v>198</v>
      </c>
      <c r="C234" s="325">
        <f>+'Formato 5'!Q231</f>
        <v>0</v>
      </c>
      <c r="D234" s="325">
        <f>+'Formato 6'!Q231</f>
        <v>0</v>
      </c>
      <c r="E234" s="325">
        <f>IF(B234&lt;=Datos!$C$45,0,IF(B234&gt;Datos!$C$44,0,IF(B234&lt;=Datos!$C$49+Datos!$C$45,'Formato 7'!$D$44,'Formato 7'!$D$44-'Formato 7'!$D$39)))</f>
        <v>0</v>
      </c>
      <c r="F234" s="325">
        <f>IF(B234&gt;Datos!$C$44,0,IF(B234&lt;=Datos!$C$45,0,'Formato 8'!$D$25+'Formato 8'!$D$37))</f>
        <v>0</v>
      </c>
      <c r="G234" s="325">
        <f t="shared" si="11"/>
        <v>0</v>
      </c>
    </row>
    <row r="235" spans="2:7">
      <c r="B235" s="332">
        <f t="shared" si="10"/>
        <v>199</v>
      </c>
      <c r="C235" s="325">
        <f>+'Formato 5'!Q232</f>
        <v>0</v>
      </c>
      <c r="D235" s="325">
        <f>+'Formato 6'!Q232</f>
        <v>0</v>
      </c>
      <c r="E235" s="325">
        <f>IF(B235&lt;=Datos!$C$45,0,IF(B235&gt;Datos!$C$44,0,IF(B235&lt;=Datos!$C$49+Datos!$C$45,'Formato 7'!$D$44,'Formato 7'!$D$44-'Formato 7'!$D$39)))</f>
        <v>0</v>
      </c>
      <c r="F235" s="325">
        <f>IF(B235&gt;Datos!$C$44,0,IF(B235&lt;=Datos!$C$45,0,'Formato 8'!$D$25+'Formato 8'!$D$37))</f>
        <v>0</v>
      </c>
      <c r="G235" s="325">
        <f t="shared" si="11"/>
        <v>0</v>
      </c>
    </row>
    <row r="236" spans="2:7">
      <c r="B236" s="332">
        <f t="shared" si="10"/>
        <v>200</v>
      </c>
      <c r="C236" s="325">
        <f>+'Formato 5'!Q233</f>
        <v>0</v>
      </c>
      <c r="D236" s="325">
        <f>+'Formato 6'!Q233</f>
        <v>0</v>
      </c>
      <c r="E236" s="325">
        <f>IF(B236&lt;=Datos!$C$45,0,IF(B236&gt;Datos!$C$44,0,IF(B236&lt;=Datos!$C$49+Datos!$C$45,'Formato 7'!$D$44,'Formato 7'!$D$44-'Formato 7'!$D$39)))</f>
        <v>0</v>
      </c>
      <c r="F236" s="325">
        <f>IF(B236&gt;Datos!$C$44,0,IF(B236&lt;=Datos!$C$45,0,'Formato 8'!$D$25+'Formato 8'!$D$37))</f>
        <v>0</v>
      </c>
      <c r="G236" s="325">
        <f t="shared" si="11"/>
        <v>0</v>
      </c>
    </row>
    <row r="237" spans="2:7">
      <c r="B237" s="332">
        <f t="shared" si="10"/>
        <v>201</v>
      </c>
      <c r="C237" s="325">
        <f>+'Formato 5'!Q234</f>
        <v>0</v>
      </c>
      <c r="D237" s="325">
        <f>+'Formato 6'!Q234</f>
        <v>0</v>
      </c>
      <c r="E237" s="325">
        <f>IF(B237&lt;=Datos!$C$45,0,IF(B237&gt;Datos!$C$44,0,IF(B237&lt;=Datos!$C$49+Datos!$C$45,'Formato 7'!$D$44,'Formato 7'!$D$44-'Formato 7'!$D$39)))</f>
        <v>0</v>
      </c>
      <c r="F237" s="325">
        <f>IF(B237&gt;Datos!$C$44,0,IF(B237&lt;=Datos!$C$45,0,'Formato 8'!$D$25+'Formato 8'!$D$37))</f>
        <v>0</v>
      </c>
      <c r="G237" s="325">
        <f t="shared" si="11"/>
        <v>0</v>
      </c>
    </row>
    <row r="238" spans="2:7">
      <c r="B238" s="332">
        <f t="shared" si="10"/>
        <v>202</v>
      </c>
      <c r="C238" s="325">
        <f>+'Formato 5'!Q235</f>
        <v>0</v>
      </c>
      <c r="D238" s="325">
        <f>+'Formato 6'!Q235</f>
        <v>0</v>
      </c>
      <c r="E238" s="325">
        <f>IF(B238&lt;=Datos!$C$45,0,IF(B238&gt;Datos!$C$44,0,IF(B238&lt;=Datos!$C$49+Datos!$C$45,'Formato 7'!$D$44,'Formato 7'!$D$44-'Formato 7'!$D$39)))</f>
        <v>0</v>
      </c>
      <c r="F238" s="325">
        <f>IF(B238&gt;Datos!$C$44,0,IF(B238&lt;=Datos!$C$45,0,'Formato 8'!$D$25+'Formato 8'!$D$37))</f>
        <v>0</v>
      </c>
      <c r="G238" s="325">
        <f t="shared" si="11"/>
        <v>0</v>
      </c>
    </row>
    <row r="239" spans="2:7">
      <c r="B239" s="332">
        <f t="shared" si="10"/>
        <v>203</v>
      </c>
      <c r="C239" s="325">
        <f>+'Formato 5'!Q236</f>
        <v>0</v>
      </c>
      <c r="D239" s="325">
        <f>+'Formato 6'!Q236</f>
        <v>0</v>
      </c>
      <c r="E239" s="325">
        <f>IF(B239&lt;=Datos!$C$45,0,IF(B239&gt;Datos!$C$44,0,IF(B239&lt;=Datos!$C$49+Datos!$C$45,'Formato 7'!$D$44,'Formato 7'!$D$44-'Formato 7'!$D$39)))</f>
        <v>0</v>
      </c>
      <c r="F239" s="325">
        <f>IF(B239&gt;Datos!$C$44,0,IF(B239&lt;=Datos!$C$45,0,'Formato 8'!$D$25+'Formato 8'!$D$37))</f>
        <v>0</v>
      </c>
      <c r="G239" s="325">
        <f t="shared" si="11"/>
        <v>0</v>
      </c>
    </row>
    <row r="240" spans="2:7">
      <c r="B240" s="332">
        <f t="shared" si="10"/>
        <v>204</v>
      </c>
      <c r="C240" s="325">
        <f>+'Formato 5'!Q237</f>
        <v>0</v>
      </c>
      <c r="D240" s="325">
        <f>+'Formato 6'!Q237</f>
        <v>0</v>
      </c>
      <c r="E240" s="325">
        <f>IF(B240&lt;=Datos!$C$45,0,IF(B240&gt;Datos!$C$44,0,IF(B240&lt;=Datos!$C$49+Datos!$C$45,'Formato 7'!$D$44,'Formato 7'!$D$44-'Formato 7'!$D$39)))</f>
        <v>0</v>
      </c>
      <c r="F240" s="325">
        <f>IF(B240&gt;Datos!$C$44,0,IF(B240&lt;=Datos!$C$45,0,'Formato 8'!$D$25+'Formato 8'!$D$37))</f>
        <v>0</v>
      </c>
      <c r="G240" s="325">
        <f t="shared" si="11"/>
        <v>0</v>
      </c>
    </row>
    <row r="241" spans="2:7">
      <c r="B241" s="332">
        <f t="shared" si="10"/>
        <v>205</v>
      </c>
      <c r="C241" s="325">
        <f>+'Formato 5'!Q238</f>
        <v>0</v>
      </c>
      <c r="D241" s="325">
        <f>+'Formato 6'!Q238</f>
        <v>0</v>
      </c>
      <c r="E241" s="325">
        <f>IF(B241&lt;=Datos!$C$45,0,IF(B241&gt;Datos!$C$44,0,IF(B241&lt;=Datos!$C$49+Datos!$C$45,'Formato 7'!$D$44,'Formato 7'!$D$44-'Formato 7'!$D$39)))</f>
        <v>0</v>
      </c>
      <c r="F241" s="325">
        <f>IF(B241&gt;Datos!$C$44,0,IF(B241&lt;=Datos!$C$45,0,'Formato 8'!$D$25+'Formato 8'!$D$37))</f>
        <v>0</v>
      </c>
      <c r="G241" s="325">
        <f t="shared" si="11"/>
        <v>0</v>
      </c>
    </row>
    <row r="242" spans="2:7">
      <c r="B242" s="332">
        <f t="shared" si="10"/>
        <v>206</v>
      </c>
      <c r="C242" s="325">
        <f>+'Formato 5'!Q239</f>
        <v>0</v>
      </c>
      <c r="D242" s="325">
        <f>+'Formato 6'!Q239</f>
        <v>0</v>
      </c>
      <c r="E242" s="325">
        <f>IF(B242&lt;=Datos!$C$45,0,IF(B242&gt;Datos!$C$44,0,IF(B242&lt;=Datos!$C$49+Datos!$C$45,'Formato 7'!$D$44,'Formato 7'!$D$44-'Formato 7'!$D$39)))</f>
        <v>0</v>
      </c>
      <c r="F242" s="325">
        <f>IF(B242&gt;Datos!$C$44,0,IF(B242&lt;=Datos!$C$45,0,'Formato 8'!$D$25+'Formato 8'!$D$37))</f>
        <v>0</v>
      </c>
      <c r="G242" s="325">
        <f t="shared" si="11"/>
        <v>0</v>
      </c>
    </row>
    <row r="243" spans="2:7">
      <c r="B243" s="332">
        <f t="shared" si="10"/>
        <v>207</v>
      </c>
      <c r="C243" s="325">
        <f>+'Formato 5'!Q240</f>
        <v>0</v>
      </c>
      <c r="D243" s="325">
        <f>+'Formato 6'!Q240</f>
        <v>0</v>
      </c>
      <c r="E243" s="325">
        <f>IF(B243&lt;=Datos!$C$45,0,IF(B243&gt;Datos!$C$44,0,IF(B243&lt;=Datos!$C$49+Datos!$C$45,'Formato 7'!$D$44,'Formato 7'!$D$44-'Formato 7'!$D$39)))</f>
        <v>0</v>
      </c>
      <c r="F243" s="325">
        <f>IF(B243&gt;Datos!$C$44,0,IF(B243&lt;=Datos!$C$45,0,'Formato 8'!$D$25+'Formato 8'!$D$37))</f>
        <v>0</v>
      </c>
      <c r="G243" s="325">
        <f t="shared" si="11"/>
        <v>0</v>
      </c>
    </row>
    <row r="244" spans="2:7">
      <c r="B244" s="332">
        <f t="shared" si="10"/>
        <v>208</v>
      </c>
      <c r="C244" s="325">
        <f>+'Formato 5'!Q241</f>
        <v>0</v>
      </c>
      <c r="D244" s="325">
        <f>+'Formato 6'!Q241</f>
        <v>0</v>
      </c>
      <c r="E244" s="325">
        <f>IF(B244&lt;=Datos!$C$45,0,IF(B244&gt;Datos!$C$44,0,IF(B244&lt;=Datos!$C$49+Datos!$C$45,'Formato 7'!$D$44,'Formato 7'!$D$44-'Formato 7'!$D$39)))</f>
        <v>0</v>
      </c>
      <c r="F244" s="325">
        <f>IF(B244&gt;Datos!$C$44,0,IF(B244&lt;=Datos!$C$45,0,'Formato 8'!$D$25+'Formato 8'!$D$37))</f>
        <v>0</v>
      </c>
      <c r="G244" s="325">
        <f t="shared" si="11"/>
        <v>0</v>
      </c>
    </row>
    <row r="245" spans="2:7">
      <c r="B245" s="332">
        <f t="shared" si="10"/>
        <v>209</v>
      </c>
      <c r="C245" s="325">
        <f>+'Formato 5'!Q242</f>
        <v>0</v>
      </c>
      <c r="D245" s="325">
        <f>+'Formato 6'!Q242</f>
        <v>0</v>
      </c>
      <c r="E245" s="325">
        <f>IF(B245&lt;=Datos!$C$45,0,IF(B245&gt;Datos!$C$44,0,IF(B245&lt;=Datos!$C$49+Datos!$C$45,'Formato 7'!$D$44,'Formato 7'!$D$44-'Formato 7'!$D$39)))</f>
        <v>0</v>
      </c>
      <c r="F245" s="325">
        <f>IF(B245&gt;Datos!$C$44,0,IF(B245&lt;=Datos!$C$45,0,'Formato 8'!$D$25+'Formato 8'!$D$37))</f>
        <v>0</v>
      </c>
      <c r="G245" s="325">
        <f t="shared" si="11"/>
        <v>0</v>
      </c>
    </row>
    <row r="246" spans="2:7">
      <c r="B246" s="332">
        <f t="shared" si="10"/>
        <v>210</v>
      </c>
      <c r="C246" s="325">
        <f>+'Formato 5'!Q243</f>
        <v>0</v>
      </c>
      <c r="D246" s="325">
        <f>+'Formato 6'!Q243</f>
        <v>0</v>
      </c>
      <c r="E246" s="325">
        <f>IF(B246&lt;=Datos!$C$45,0,IF(B246&gt;Datos!$C$44,0,IF(B246&lt;=Datos!$C$49+Datos!$C$45,'Formato 7'!$D$44,'Formato 7'!$D$44-'Formato 7'!$D$39)))</f>
        <v>0</v>
      </c>
      <c r="F246" s="325">
        <f>IF(B246&gt;Datos!$C$44,0,IF(B246&lt;=Datos!$C$45,0,'Formato 8'!$D$25+'Formato 8'!$D$37))</f>
        <v>0</v>
      </c>
      <c r="G246" s="325">
        <f t="shared" si="11"/>
        <v>0</v>
      </c>
    </row>
    <row r="247" spans="2:7">
      <c r="B247" s="332">
        <f t="shared" si="10"/>
        <v>211</v>
      </c>
      <c r="C247" s="325">
        <f>+'Formato 5'!Q244</f>
        <v>0</v>
      </c>
      <c r="D247" s="325">
        <f>+'Formato 6'!Q244</f>
        <v>0</v>
      </c>
      <c r="E247" s="325">
        <f>IF(B247&lt;=Datos!$C$45,0,IF(B247&gt;Datos!$C$44,0,IF(B247&lt;=Datos!$C$49+Datos!$C$45,'Formato 7'!$D$44,'Formato 7'!$D$44-'Formato 7'!$D$39)))</f>
        <v>0</v>
      </c>
      <c r="F247" s="325">
        <f>IF(B247&gt;Datos!$C$44,0,IF(B247&lt;=Datos!$C$45,0,'Formato 8'!$D$25+'Formato 8'!$D$37))</f>
        <v>0</v>
      </c>
      <c r="G247" s="325">
        <f t="shared" si="11"/>
        <v>0</v>
      </c>
    </row>
    <row r="248" spans="2:7">
      <c r="B248" s="332">
        <f t="shared" si="10"/>
        <v>212</v>
      </c>
      <c r="C248" s="325">
        <f>+'Formato 5'!Q245</f>
        <v>0</v>
      </c>
      <c r="D248" s="325">
        <f>+'Formato 6'!Q245</f>
        <v>0</v>
      </c>
      <c r="E248" s="325">
        <f>IF(B248&lt;=Datos!$C$45,0,IF(B248&gt;Datos!$C$44,0,IF(B248&lt;=Datos!$C$49+Datos!$C$45,'Formato 7'!$D$44,'Formato 7'!$D$44-'Formato 7'!$D$39)))</f>
        <v>0</v>
      </c>
      <c r="F248" s="325">
        <f>IF(B248&gt;Datos!$C$44,0,IF(B248&lt;=Datos!$C$45,0,'Formato 8'!$D$25+'Formato 8'!$D$37))</f>
        <v>0</v>
      </c>
      <c r="G248" s="325">
        <f t="shared" si="11"/>
        <v>0</v>
      </c>
    </row>
    <row r="249" spans="2:7">
      <c r="B249" s="332">
        <f t="shared" si="10"/>
        <v>213</v>
      </c>
      <c r="C249" s="325">
        <f>+'Formato 5'!Q246</f>
        <v>0</v>
      </c>
      <c r="D249" s="325">
        <f>+'Formato 6'!Q246</f>
        <v>0</v>
      </c>
      <c r="E249" s="325">
        <f>IF(B249&lt;=Datos!$C$45,0,IF(B249&gt;Datos!$C$44,0,IF(B249&lt;=Datos!$C$49+Datos!$C$45,'Formato 7'!$D$44,'Formato 7'!$D$44-'Formato 7'!$D$39)))</f>
        <v>0</v>
      </c>
      <c r="F249" s="325">
        <f>IF(B249&gt;Datos!$C$44,0,IF(B249&lt;=Datos!$C$45,0,'Formato 8'!$D$25+'Formato 8'!$D$37))</f>
        <v>0</v>
      </c>
      <c r="G249" s="325">
        <f t="shared" si="11"/>
        <v>0</v>
      </c>
    </row>
    <row r="250" spans="2:7">
      <c r="B250" s="332">
        <f t="shared" si="10"/>
        <v>214</v>
      </c>
      <c r="C250" s="325">
        <f>+'Formato 5'!Q247</f>
        <v>0</v>
      </c>
      <c r="D250" s="325">
        <f>+'Formato 6'!Q247</f>
        <v>0</v>
      </c>
      <c r="E250" s="325">
        <f>IF(B250&lt;=Datos!$C$45,0,IF(B250&gt;Datos!$C$44,0,IF(B250&lt;=Datos!$C$49+Datos!$C$45,'Formato 7'!$D$44,'Formato 7'!$D$44-'Formato 7'!$D$39)))</f>
        <v>0</v>
      </c>
      <c r="F250" s="325">
        <f>IF(B250&gt;Datos!$C$44,0,IF(B250&lt;=Datos!$C$45,0,'Formato 8'!$D$25+'Formato 8'!$D$37))</f>
        <v>0</v>
      </c>
      <c r="G250" s="325">
        <f t="shared" si="11"/>
        <v>0</v>
      </c>
    </row>
    <row r="251" spans="2:7">
      <c r="B251" s="332">
        <f t="shared" si="10"/>
        <v>215</v>
      </c>
      <c r="C251" s="325">
        <f>+'Formato 5'!Q248</f>
        <v>0</v>
      </c>
      <c r="D251" s="325">
        <f>+'Formato 6'!Q248</f>
        <v>0</v>
      </c>
      <c r="E251" s="325">
        <f>IF(B251&lt;=Datos!$C$45,0,IF(B251&gt;Datos!$C$44,0,IF(B251&lt;=Datos!$C$49+Datos!$C$45,'Formato 7'!$D$44,'Formato 7'!$D$44-'Formato 7'!$D$39)))</f>
        <v>0</v>
      </c>
      <c r="F251" s="325">
        <f>IF(B251&gt;Datos!$C$44,0,IF(B251&lt;=Datos!$C$45,0,'Formato 8'!$D$25+'Formato 8'!$D$37))</f>
        <v>0</v>
      </c>
      <c r="G251" s="325">
        <f t="shared" si="11"/>
        <v>0</v>
      </c>
    </row>
    <row r="252" spans="2:7">
      <c r="B252" s="332">
        <f t="shared" si="10"/>
        <v>216</v>
      </c>
      <c r="C252" s="325">
        <f>+'Formato 5'!Q249</f>
        <v>0</v>
      </c>
      <c r="D252" s="325">
        <f>+'Formato 6'!Q249</f>
        <v>0</v>
      </c>
      <c r="E252" s="325">
        <f>IF(B252&lt;=Datos!$C$45,0,IF(B252&gt;Datos!$C$44,0,IF(B252&lt;=Datos!$C$49+Datos!$C$45,'Formato 7'!$D$44,'Formato 7'!$D$44-'Formato 7'!$D$39)))</f>
        <v>0</v>
      </c>
      <c r="F252" s="325">
        <f>IF(B252&gt;Datos!$C$44,0,IF(B252&lt;=Datos!$C$45,0,'Formato 8'!$D$25+'Formato 8'!$D$37))</f>
        <v>0</v>
      </c>
      <c r="G252" s="325">
        <f t="shared" si="11"/>
        <v>0</v>
      </c>
    </row>
    <row r="253" spans="2:7">
      <c r="B253" s="332">
        <f t="shared" si="10"/>
        <v>217</v>
      </c>
      <c r="C253" s="325">
        <f>+'Formato 5'!Q250</f>
        <v>0</v>
      </c>
      <c r="D253" s="325">
        <f>+'Formato 6'!Q250</f>
        <v>0</v>
      </c>
      <c r="E253" s="325">
        <f>IF(B253&lt;=Datos!$C$45,0,IF(B253&gt;Datos!$C$44,0,IF(B253&lt;=Datos!$C$49+Datos!$C$45,'Formato 7'!$D$44,'Formato 7'!$D$44-'Formato 7'!$D$39)))</f>
        <v>0</v>
      </c>
      <c r="F253" s="325">
        <f>IF(B253&gt;Datos!$C$44,0,IF(B253&lt;=Datos!$C$45,0,'Formato 8'!$D$25+'Formato 8'!$D$37))</f>
        <v>0</v>
      </c>
      <c r="G253" s="325">
        <f t="shared" si="11"/>
        <v>0</v>
      </c>
    </row>
    <row r="254" spans="2:7">
      <c r="B254" s="332">
        <f t="shared" si="10"/>
        <v>218</v>
      </c>
      <c r="C254" s="325">
        <f>+'Formato 5'!Q251</f>
        <v>0</v>
      </c>
      <c r="D254" s="325">
        <f>+'Formato 6'!Q251</f>
        <v>0</v>
      </c>
      <c r="E254" s="325">
        <f>IF(B254&lt;=Datos!$C$45,0,IF(B254&gt;Datos!$C$44,0,IF(B254&lt;=Datos!$C$49+Datos!$C$45,'Formato 7'!$D$44,'Formato 7'!$D$44-'Formato 7'!$D$39)))</f>
        <v>0</v>
      </c>
      <c r="F254" s="325">
        <f>IF(B254&gt;Datos!$C$44,0,IF(B254&lt;=Datos!$C$45,0,'Formato 8'!$D$25+'Formato 8'!$D$37))</f>
        <v>0</v>
      </c>
      <c r="G254" s="325">
        <f t="shared" si="11"/>
        <v>0</v>
      </c>
    </row>
    <row r="255" spans="2:7">
      <c r="B255" s="332">
        <f t="shared" si="10"/>
        <v>219</v>
      </c>
      <c r="C255" s="325">
        <f>+'Formato 5'!Q252</f>
        <v>0</v>
      </c>
      <c r="D255" s="325">
        <f>+'Formato 6'!Q252</f>
        <v>0</v>
      </c>
      <c r="E255" s="325">
        <f>IF(B255&lt;=Datos!$C$45,0,IF(B255&gt;Datos!$C$44,0,IF(B255&lt;=Datos!$C$49+Datos!$C$45,'Formato 7'!$D$44,'Formato 7'!$D$44-'Formato 7'!$D$39)))</f>
        <v>0</v>
      </c>
      <c r="F255" s="325">
        <f>IF(B255&gt;Datos!$C$44,0,IF(B255&lt;=Datos!$C$45,0,'Formato 8'!$D$25+'Formato 8'!$D$37))</f>
        <v>0</v>
      </c>
      <c r="G255" s="325">
        <f t="shared" si="11"/>
        <v>0</v>
      </c>
    </row>
    <row r="256" spans="2:7">
      <c r="B256" s="332">
        <f t="shared" si="10"/>
        <v>220</v>
      </c>
      <c r="C256" s="325">
        <f>+'Formato 5'!Q253</f>
        <v>0</v>
      </c>
      <c r="D256" s="325">
        <f>+'Formato 6'!Q253</f>
        <v>0</v>
      </c>
      <c r="E256" s="325">
        <f>IF(B256&lt;=Datos!$C$45,0,IF(B256&gt;Datos!$C$44,0,IF(B256&lt;=Datos!$C$49+Datos!$C$45,'Formato 7'!$D$44,'Formato 7'!$D$44-'Formato 7'!$D$39)))</f>
        <v>0</v>
      </c>
      <c r="F256" s="325">
        <f>IF(B256&gt;Datos!$C$44,0,IF(B256&lt;=Datos!$C$45,0,'Formato 8'!$D$25+'Formato 8'!$D$37))</f>
        <v>0</v>
      </c>
      <c r="G256" s="325">
        <f t="shared" si="11"/>
        <v>0</v>
      </c>
    </row>
    <row r="257" spans="2:8">
      <c r="B257" s="332">
        <f t="shared" si="10"/>
        <v>221</v>
      </c>
      <c r="C257" s="325">
        <f>+'Formato 5'!Q254</f>
        <v>0</v>
      </c>
      <c r="D257" s="325">
        <f>+'Formato 6'!Q254</f>
        <v>0</v>
      </c>
      <c r="E257" s="325">
        <f>IF(B257&lt;=Datos!$C$45,0,IF(B257&gt;Datos!$C$44,0,IF(B257&lt;=Datos!$C$49+Datos!$C$45,'Formato 7'!$D$44,'Formato 7'!$D$44-'Formato 7'!$D$39)))</f>
        <v>0</v>
      </c>
      <c r="F257" s="325">
        <f>IF(B257&gt;Datos!$C$44,0,IF(B257&lt;=Datos!$C$45,0,'Formato 8'!$D$25+'Formato 8'!$D$37))</f>
        <v>0</v>
      </c>
      <c r="G257" s="325">
        <f t="shared" si="11"/>
        <v>0</v>
      </c>
    </row>
    <row r="258" spans="2:8">
      <c r="B258" s="332">
        <f t="shared" si="10"/>
        <v>222</v>
      </c>
      <c r="C258" s="325">
        <f>+'Formato 5'!Q255</f>
        <v>0</v>
      </c>
      <c r="D258" s="325">
        <f>+'Formato 6'!Q255</f>
        <v>0</v>
      </c>
      <c r="E258" s="325">
        <f>IF(B258&lt;=Datos!$C$45,0,IF(B258&gt;Datos!$C$44,0,IF(B258&lt;=Datos!$C$49+Datos!$C$45,'Formato 7'!$D$44,'Formato 7'!$D$44-'Formato 7'!$D$39)))</f>
        <v>0</v>
      </c>
      <c r="F258" s="325">
        <f>IF(B258&gt;Datos!$C$44,0,IF(B258&lt;=Datos!$C$45,0,'Formato 8'!$D$25+'Formato 8'!$D$37))</f>
        <v>0</v>
      </c>
      <c r="G258" s="325">
        <f t="shared" si="11"/>
        <v>0</v>
      </c>
    </row>
    <row r="259" spans="2:8">
      <c r="B259" s="332">
        <f t="shared" si="10"/>
        <v>223</v>
      </c>
      <c r="C259" s="325">
        <f>+'Formato 5'!Q256</f>
        <v>0</v>
      </c>
      <c r="D259" s="325">
        <f>+'Formato 6'!Q256</f>
        <v>0</v>
      </c>
      <c r="E259" s="325">
        <f>IF(B259&lt;=Datos!$C$45,0,IF(B259&gt;Datos!$C$44,0,IF(B259&lt;=Datos!$C$49+Datos!$C$45,'Formato 7'!$D$44,'Formato 7'!$D$44-'Formato 7'!$D$39)))</f>
        <v>0</v>
      </c>
      <c r="F259" s="325">
        <f>IF(B259&gt;Datos!$C$44,0,IF(B259&lt;=Datos!$C$45,0,'Formato 8'!$D$25+'Formato 8'!$D$37))</f>
        <v>0</v>
      </c>
      <c r="G259" s="325">
        <f t="shared" si="11"/>
        <v>0</v>
      </c>
    </row>
    <row r="260" spans="2:8">
      <c r="B260" s="332">
        <f t="shared" si="10"/>
        <v>224</v>
      </c>
      <c r="C260" s="325">
        <f>+'Formato 5'!Q257</f>
        <v>0</v>
      </c>
      <c r="D260" s="325">
        <f>+'Formato 6'!Q257</f>
        <v>0</v>
      </c>
      <c r="E260" s="325">
        <f>IF(B260&lt;=Datos!$C$45,0,IF(B260&gt;Datos!$C$44,0,IF(B260&lt;=Datos!$C$49+Datos!$C$45,'Formato 7'!$D$44,'Formato 7'!$D$44-'Formato 7'!$D$39)))</f>
        <v>0</v>
      </c>
      <c r="F260" s="325">
        <f>IF(B260&gt;Datos!$C$44,0,IF(B260&lt;=Datos!$C$45,0,'Formato 8'!$D$25+'Formato 8'!$D$37))</f>
        <v>0</v>
      </c>
      <c r="G260" s="325">
        <f t="shared" si="11"/>
        <v>0</v>
      </c>
    </row>
    <row r="261" spans="2:8">
      <c r="B261" s="332">
        <f t="shared" si="10"/>
        <v>225</v>
      </c>
      <c r="C261" s="325">
        <f>+'Formato 5'!Q258</f>
        <v>0</v>
      </c>
      <c r="D261" s="325">
        <f>+'Formato 6'!Q258</f>
        <v>0</v>
      </c>
      <c r="E261" s="325">
        <f>IF(B261&lt;=Datos!$C$45,0,IF(B261&gt;Datos!$C$44,0,IF(B261&lt;=Datos!$C$49+Datos!$C$45,'Formato 7'!$D$44,'Formato 7'!$D$44-'Formato 7'!$D$39)))</f>
        <v>0</v>
      </c>
      <c r="F261" s="325">
        <f>IF(B261&gt;Datos!$C$44,0,IF(B261&lt;=Datos!$C$45,0,'Formato 8'!$D$25+'Formato 8'!$D$37))</f>
        <v>0</v>
      </c>
      <c r="G261" s="325">
        <f t="shared" si="11"/>
        <v>0</v>
      </c>
    </row>
    <row r="262" spans="2:8">
      <c r="B262" s="332">
        <f t="shared" si="10"/>
        <v>226</v>
      </c>
      <c r="C262" s="325">
        <f>+'Formato 5'!Q259</f>
        <v>0</v>
      </c>
      <c r="D262" s="325">
        <f>+'Formato 6'!Q259</f>
        <v>0</v>
      </c>
      <c r="E262" s="325">
        <f>IF(B262&lt;=Datos!$C$45,0,IF(B262&gt;Datos!$C$44,0,IF(B262&lt;=Datos!$C$49+Datos!$C$45,'Formato 7'!$D$44,'Formato 7'!$D$44-'Formato 7'!$D$39)))</f>
        <v>0</v>
      </c>
      <c r="F262" s="325">
        <f>IF(B262&gt;Datos!$C$44,0,IF(B262&lt;=Datos!$C$45,0,'Formato 8'!$D$25+'Formato 8'!$D$37))</f>
        <v>0</v>
      </c>
      <c r="G262" s="325">
        <f t="shared" si="11"/>
        <v>0</v>
      </c>
    </row>
    <row r="263" spans="2:8">
      <c r="B263" s="332">
        <f t="shared" si="10"/>
        <v>227</v>
      </c>
      <c r="C263" s="325">
        <f>+'Formato 5'!Q260</f>
        <v>0</v>
      </c>
      <c r="D263" s="325">
        <f>+'Formato 6'!Q260</f>
        <v>0</v>
      </c>
      <c r="E263" s="325">
        <f>IF(B263&lt;=Datos!$C$45,0,IF(B263&gt;Datos!$C$44,0,IF(B263&lt;=Datos!$C$49+Datos!$C$45,'Formato 7'!$D$44,'Formato 7'!$D$44-'Formato 7'!$D$39)))</f>
        <v>0</v>
      </c>
      <c r="F263" s="325">
        <f>IF(B263&gt;Datos!$C$44,0,IF(B263&lt;=Datos!$C$45,0,'Formato 8'!$D$25+'Formato 8'!$D$37))</f>
        <v>0</v>
      </c>
      <c r="G263" s="325">
        <f t="shared" si="11"/>
        <v>0</v>
      </c>
    </row>
    <row r="264" spans="2:8">
      <c r="B264" s="332">
        <f t="shared" si="10"/>
        <v>228</v>
      </c>
      <c r="C264" s="325">
        <f>+'Formato 5'!Q261</f>
        <v>0</v>
      </c>
      <c r="D264" s="325">
        <f>+'Formato 6'!Q261</f>
        <v>0</v>
      </c>
      <c r="E264" s="325">
        <f>IF(B264&lt;=Datos!$C$45,0,IF(B264&gt;Datos!$C$44,0,IF(B264&lt;=Datos!$C$49+Datos!$C$45,'Formato 7'!$D$44,'Formato 7'!$D$44-'Formato 7'!$D$39)))</f>
        <v>0</v>
      </c>
      <c r="F264" s="325">
        <f>IF(B264&gt;Datos!$C$44,0,IF(B264&lt;=Datos!$C$45,0,'Formato 8'!$D$25+'Formato 8'!$D$37))</f>
        <v>0</v>
      </c>
      <c r="G264" s="325">
        <f t="shared" si="11"/>
        <v>0</v>
      </c>
    </row>
    <row r="265" spans="2:8">
      <c r="B265" s="332">
        <f t="shared" si="10"/>
        <v>229</v>
      </c>
      <c r="C265" s="325">
        <f>+'Formato 5'!Q262</f>
        <v>0</v>
      </c>
      <c r="D265" s="325">
        <f>+'Formato 6'!Q262</f>
        <v>0</v>
      </c>
      <c r="E265" s="325">
        <f>IF(B265&lt;=Datos!$C$45,0,IF(B265&gt;Datos!$C$44,0,IF(B265&lt;=Datos!$C$49+Datos!$C$45,'Formato 7'!$D$44,'Formato 7'!$D$44-'Formato 7'!$D$39)))</f>
        <v>0</v>
      </c>
      <c r="F265" s="325">
        <f>IF(B265&gt;Datos!$C$44,0,IF(B265&lt;=Datos!$C$45,0,'Formato 8'!$D$25+'Formato 8'!$D$37))</f>
        <v>0</v>
      </c>
      <c r="G265" s="325">
        <f t="shared" si="11"/>
        <v>0</v>
      </c>
    </row>
    <row r="266" spans="2:8">
      <c r="B266" s="332">
        <f t="shared" si="10"/>
        <v>230</v>
      </c>
      <c r="C266" s="325">
        <f>+'Formato 5'!Q263</f>
        <v>0</v>
      </c>
      <c r="D266" s="325">
        <f>+'Formato 6'!Q263</f>
        <v>0</v>
      </c>
      <c r="E266" s="325">
        <f>IF(B266&lt;=Datos!$C$45,0,IF(B266&gt;Datos!$C$44,0,IF(B266&lt;=Datos!$C$49+Datos!$C$45,'Formato 7'!$D$44,'Formato 7'!$D$44-'Formato 7'!$D$39)))</f>
        <v>0</v>
      </c>
      <c r="F266" s="325">
        <f>IF(B266&gt;Datos!$C$44,0,IF(B266&lt;=Datos!$C$45,0,'Formato 8'!$D$25+'Formato 8'!$D$37))</f>
        <v>0</v>
      </c>
      <c r="G266" s="325">
        <f t="shared" si="11"/>
        <v>0</v>
      </c>
    </row>
    <row r="267" spans="2:8">
      <c r="B267" s="332">
        <f t="shared" si="10"/>
        <v>231</v>
      </c>
      <c r="C267" s="325">
        <f>+'Formato 5'!Q264</f>
        <v>0</v>
      </c>
      <c r="D267" s="325">
        <f>+'Formato 6'!Q264</f>
        <v>0</v>
      </c>
      <c r="E267" s="325">
        <f>IF(B267&lt;=Datos!$C$45,0,IF(B267&gt;Datos!$C$44,0,IF(B267&lt;=Datos!$C$49+Datos!$C$45,'Formato 7'!$D$44,'Formato 7'!$D$44-'Formato 7'!$D$39)))</f>
        <v>0</v>
      </c>
      <c r="F267" s="325">
        <f>IF(B267&gt;Datos!$C$44,0,IF(B267&lt;=Datos!$C$45,0,'Formato 8'!$D$25+'Formato 8'!$D$37))</f>
        <v>0</v>
      </c>
      <c r="G267" s="325">
        <f t="shared" si="11"/>
        <v>0</v>
      </c>
    </row>
    <row r="268" spans="2:8">
      <c r="B268" s="332">
        <f t="shared" si="10"/>
        <v>232</v>
      </c>
      <c r="C268" s="325">
        <f>+'Formato 5'!Q265</f>
        <v>0</v>
      </c>
      <c r="D268" s="325">
        <f>+'Formato 6'!Q265</f>
        <v>0</v>
      </c>
      <c r="E268" s="325">
        <f>IF(B268&lt;=Datos!$C$45,0,IF(B268&gt;Datos!$C$44,0,IF(B268&lt;=Datos!$C$49+Datos!$C$45,'Formato 7'!$D$44,'Formato 7'!$D$44-'Formato 7'!$D$39)))</f>
        <v>0</v>
      </c>
      <c r="F268" s="325">
        <f>IF(B268&gt;Datos!$C$44,0,IF(B268&lt;=Datos!$C$45,0,'Formato 8'!$D$25+'Formato 8'!$D$37))</f>
        <v>0</v>
      </c>
      <c r="G268" s="325">
        <f t="shared" si="11"/>
        <v>0</v>
      </c>
    </row>
    <row r="269" spans="2:8">
      <c r="B269" s="332">
        <f t="shared" si="10"/>
        <v>233</v>
      </c>
      <c r="C269" s="325">
        <f>+'Formato 5'!Q266</f>
        <v>0</v>
      </c>
      <c r="D269" s="325">
        <f>+'Formato 6'!Q266</f>
        <v>0</v>
      </c>
      <c r="E269" s="325">
        <f>IF(B269&lt;=Datos!$C$45,0,IF(B269&gt;Datos!$C$44,0,IF(B269&lt;=Datos!$C$49+Datos!$C$45,'Formato 7'!$D$44,'Formato 7'!$D$44-'Formato 7'!$D$39)))</f>
        <v>0</v>
      </c>
      <c r="F269" s="325">
        <f>IF(B269&gt;Datos!$C$44,0,IF(B269&lt;=Datos!$C$45,0,'Formato 8'!$D$25+'Formato 8'!$D$37))</f>
        <v>0</v>
      </c>
      <c r="G269" s="325">
        <f t="shared" si="11"/>
        <v>0</v>
      </c>
    </row>
    <row r="270" spans="2:8">
      <c r="B270" s="332">
        <f t="shared" si="10"/>
        <v>234</v>
      </c>
      <c r="C270" s="325">
        <f>+'Formato 5'!Q267</f>
        <v>0</v>
      </c>
      <c r="D270" s="325">
        <f>+'Formato 6'!Q267</f>
        <v>0</v>
      </c>
      <c r="E270" s="325">
        <f>IF(B270&lt;=Datos!$C$45,0,IF(B270&gt;Datos!$C$44,0,IF(B270&lt;=Datos!$C$49+Datos!$C$45,'Formato 7'!$D$44,'Formato 7'!$D$44-'Formato 7'!$D$39)))</f>
        <v>0</v>
      </c>
      <c r="F270" s="325">
        <f>IF(B270&gt;Datos!$C$44,0,IF(B270&lt;=Datos!$C$45,0,'Formato 8'!$D$25+'Formato 8'!$D$37))</f>
        <v>0</v>
      </c>
      <c r="G270" s="325">
        <f t="shared" si="11"/>
        <v>0</v>
      </c>
    </row>
    <row r="271" spans="2:8">
      <c r="B271"/>
      <c r="C271"/>
      <c r="D271"/>
      <c r="E271"/>
      <c r="F271"/>
      <c r="G271"/>
      <c r="H271"/>
    </row>
    <row r="272" spans="2:8">
      <c r="B272"/>
      <c r="C272"/>
      <c r="D272"/>
      <c r="E272"/>
      <c r="F272"/>
      <c r="G272"/>
      <c r="H272"/>
    </row>
    <row r="273" spans="2:8">
      <c r="B273"/>
      <c r="C273"/>
      <c r="D273"/>
      <c r="E273"/>
      <c r="F273"/>
      <c r="G273"/>
      <c r="H273"/>
    </row>
    <row r="274" spans="2:8">
      <c r="B274"/>
      <c r="C274"/>
      <c r="D274"/>
      <c r="E274"/>
      <c r="F274"/>
      <c r="G274"/>
      <c r="H274"/>
    </row>
    <row r="275" spans="2:8">
      <c r="B275"/>
      <c r="C275"/>
      <c r="D275"/>
      <c r="E275"/>
      <c r="F275"/>
      <c r="G275"/>
      <c r="H275"/>
    </row>
    <row r="276" spans="2:8">
      <c r="B276"/>
      <c r="C276"/>
      <c r="D276"/>
      <c r="E276"/>
      <c r="F276"/>
      <c r="G276"/>
      <c r="H276"/>
    </row>
    <row r="277" spans="2:8">
      <c r="B277"/>
      <c r="C277"/>
      <c r="D277"/>
      <c r="E277"/>
      <c r="F277"/>
      <c r="G277"/>
      <c r="H277"/>
    </row>
    <row r="278" spans="2:8">
      <c r="B278"/>
      <c r="C278"/>
      <c r="D278"/>
      <c r="E278"/>
      <c r="F278"/>
      <c r="G278"/>
      <c r="H278"/>
    </row>
    <row r="279" spans="2:8">
      <c r="B279"/>
      <c r="C279"/>
      <c r="D279"/>
      <c r="E279"/>
      <c r="F279"/>
      <c r="G279"/>
    </row>
    <row r="280" spans="2:8">
      <c r="B280"/>
      <c r="C280"/>
      <c r="D280"/>
      <c r="E280"/>
      <c r="F280"/>
      <c r="G280"/>
    </row>
    <row r="281" spans="2:8">
      <c r="B281"/>
      <c r="C281"/>
      <c r="D281"/>
      <c r="E281"/>
      <c r="F281"/>
      <c r="G281"/>
    </row>
    <row r="282" spans="2:8">
      <c r="B282"/>
      <c r="C282"/>
      <c r="D282"/>
      <c r="E282"/>
      <c r="F282"/>
      <c r="G282"/>
    </row>
    <row r="283" spans="2:8">
      <c r="B283"/>
      <c r="C283"/>
      <c r="D283"/>
      <c r="E283"/>
      <c r="F283"/>
      <c r="G283"/>
    </row>
  </sheetData>
  <sheetProtection algorithmName="SHA-512" hashValue="Qayq6t7BWnwVCxcf4eodzOi+hBAFdhd9HX7kXThJ0kzK0tVU71kA6fuD00BLMnF8BA90z24ZIdjNK9zykZnGfQ==" saltValue="DQsT3vLJtXVAfqdII0DcnQ==" spinCount="100000" sheet="1" objects="1" scenarios="1"/>
  <mergeCells count="1">
    <mergeCell ref="B30:G3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N53"/>
  <sheetViews>
    <sheetView workbookViewId="0">
      <selection activeCell="N18" sqref="N18"/>
    </sheetView>
  </sheetViews>
  <sheetFormatPr baseColWidth="10" defaultColWidth="10.3984375" defaultRowHeight="13"/>
  <cols>
    <col min="1" max="1" width="8" style="1" customWidth="1"/>
    <col min="2" max="2" width="20.796875" style="1" customWidth="1"/>
    <col min="3" max="3" width="29.796875" style="1" customWidth="1"/>
    <col min="4" max="4" width="14.3984375" style="1" customWidth="1"/>
    <col min="5" max="5" width="19" style="1" customWidth="1"/>
    <col min="6" max="6" width="13.59765625" style="1" customWidth="1"/>
    <col min="7" max="7" width="14.3984375" style="1" bestFit="1" customWidth="1"/>
    <col min="8" max="8" width="11.3984375" style="1" bestFit="1" customWidth="1"/>
    <col min="9" max="9" width="18" style="1" customWidth="1"/>
    <col min="10" max="10" width="16.3984375" style="1" bestFit="1" customWidth="1"/>
    <col min="11" max="11" width="11" style="1" bestFit="1" customWidth="1"/>
    <col min="12" max="16384" width="10.3984375" style="1"/>
  </cols>
  <sheetData>
    <row r="2" spans="2:14">
      <c r="B2" s="134"/>
      <c r="C2" s="134"/>
      <c r="D2" s="134"/>
      <c r="E2" s="134"/>
      <c r="F2" s="134"/>
      <c r="G2" s="134"/>
    </row>
    <row r="3" spans="2:14" ht="18">
      <c r="B3" s="450" t="s">
        <v>93</v>
      </c>
      <c r="C3" s="450"/>
      <c r="D3" s="450"/>
      <c r="E3" s="450"/>
      <c r="F3" s="450"/>
      <c r="G3" s="450"/>
    </row>
    <row r="4" spans="2:14" ht="18">
      <c r="B4" s="450" t="s">
        <v>94</v>
      </c>
      <c r="C4" s="450"/>
      <c r="D4" s="450"/>
      <c r="E4" s="450"/>
      <c r="F4" s="450"/>
      <c r="G4" s="450"/>
    </row>
    <row r="5" spans="2:14">
      <c r="B5" s="135"/>
      <c r="C5" s="135"/>
      <c r="D5" s="135"/>
      <c r="E5" s="135"/>
      <c r="F5" s="135"/>
      <c r="G5" s="135"/>
    </row>
    <row r="6" spans="2:14">
      <c r="B6"/>
      <c r="C6"/>
      <c r="D6"/>
      <c r="E6"/>
      <c r="F6"/>
      <c r="G6"/>
    </row>
    <row r="7" spans="2:14">
      <c r="D7"/>
      <c r="E7"/>
      <c r="F7"/>
      <c r="G7"/>
    </row>
    <row r="8" spans="2:14">
      <c r="B8" s="3" t="str">
        <f>+Datos!$B$14&amp;+Datos!$C$14</f>
        <v xml:space="preserve">Nombre de la Empresa: </v>
      </c>
      <c r="D8"/>
      <c r="E8"/>
      <c r="F8"/>
      <c r="G8"/>
    </row>
    <row r="9" spans="2:14">
      <c r="B9" s="3" t="str">
        <f>+Datos!$B$15&amp;+Datos!$C$15</f>
        <v>Nombre y Firma del Representante Legal:</v>
      </c>
      <c r="D9"/>
      <c r="E9"/>
      <c r="F9"/>
      <c r="G9"/>
    </row>
    <row r="10" spans="2:14">
      <c r="D10"/>
      <c r="E10"/>
      <c r="F10"/>
      <c r="G10"/>
    </row>
    <row r="11" spans="2:14">
      <c r="B11" s="233" t="str">
        <f>+'Formato 1'!$C$24</f>
        <v xml:space="preserve">Pesos mexicanos a precios de: </v>
      </c>
      <c r="C11" s="512">
        <f>+'Formato 1'!$D$24</f>
        <v>0</v>
      </c>
      <c r="D11"/>
      <c r="E11"/>
      <c r="F11"/>
      <c r="G11"/>
    </row>
    <row r="12" spans="2:14">
      <c r="B12" s="233"/>
      <c r="C12" s="360"/>
      <c r="D12"/>
      <c r="E12"/>
      <c r="F12"/>
      <c r="G12"/>
    </row>
    <row r="13" spans="2:14" ht="20" customHeight="1">
      <c r="B13" s="489" t="s">
        <v>247</v>
      </c>
      <c r="C13" s="489"/>
      <c r="D13" s="489"/>
      <c r="E13" s="489"/>
      <c r="F13" s="489"/>
      <c r="G13" s="489"/>
      <c r="I13"/>
      <c r="J13"/>
    </row>
    <row r="15" spans="2:14" ht="24" customHeight="1">
      <c r="B15" s="480" t="s">
        <v>228</v>
      </c>
      <c r="C15" s="480"/>
      <c r="D15" s="470" t="s">
        <v>34</v>
      </c>
      <c r="E15" s="470"/>
      <c r="F15" s="470" t="s">
        <v>233</v>
      </c>
      <c r="G15" s="470"/>
      <c r="H15"/>
      <c r="I15"/>
      <c r="J15"/>
      <c r="K15"/>
      <c r="L15"/>
      <c r="M15"/>
      <c r="N15"/>
    </row>
    <row r="16" spans="2:14">
      <c r="B16"/>
      <c r="C16"/>
      <c r="D16"/>
      <c r="E16"/>
      <c r="F16"/>
      <c r="G16"/>
      <c r="H16"/>
      <c r="I16"/>
      <c r="J16"/>
      <c r="K16"/>
      <c r="L16"/>
      <c r="M16"/>
      <c r="N16"/>
    </row>
    <row r="17" spans="2:14" ht="15">
      <c r="B17" s="483" t="s">
        <v>229</v>
      </c>
      <c r="C17" s="484"/>
      <c r="D17" s="473">
        <f>+'Formato 5'!E28</f>
        <v>0</v>
      </c>
      <c r="E17" s="474"/>
      <c r="F17" s="475">
        <f>+D17/$C$23</f>
        <v>0</v>
      </c>
      <c r="G17" s="476"/>
      <c r="H17"/>
      <c r="I17"/>
      <c r="J17"/>
      <c r="K17"/>
      <c r="L17"/>
      <c r="M17"/>
      <c r="N17"/>
    </row>
    <row r="18" spans="2:14" ht="15">
      <c r="B18" s="483" t="s">
        <v>230</v>
      </c>
      <c r="C18" s="484"/>
      <c r="D18" s="485">
        <f>+'Formato 6'!E28</f>
        <v>0</v>
      </c>
      <c r="E18" s="486"/>
      <c r="F18" s="475">
        <f>+D18/$C$23</f>
        <v>0</v>
      </c>
      <c r="G18" s="476"/>
      <c r="H18"/>
      <c r="I18"/>
      <c r="J18"/>
      <c r="K18"/>
      <c r="L18"/>
      <c r="M18"/>
      <c r="N18"/>
    </row>
    <row r="19" spans="2:14" ht="15">
      <c r="B19" s="508" t="s">
        <v>231</v>
      </c>
      <c r="C19" s="509"/>
      <c r="D19" s="471">
        <f>+D17+D18</f>
        <v>0</v>
      </c>
      <c r="E19" s="472"/>
      <c r="F19" s="502">
        <f>+D19/$C$23</f>
        <v>0</v>
      </c>
      <c r="G19" s="503"/>
      <c r="H19"/>
      <c r="I19"/>
      <c r="J19"/>
      <c r="K19"/>
      <c r="L19"/>
      <c r="M19"/>
      <c r="N19"/>
    </row>
    <row r="20" spans="2:14" ht="15">
      <c r="B20" s="487" t="s">
        <v>232</v>
      </c>
      <c r="C20" s="487"/>
      <c r="D20" s="479">
        <f>+'Formato 8'!D25</f>
        <v>0</v>
      </c>
      <c r="E20" s="479"/>
      <c r="F20" s="506">
        <f>+D20/$C$23</f>
        <v>0</v>
      </c>
      <c r="G20" s="507"/>
      <c r="H20"/>
      <c r="I20"/>
      <c r="J20"/>
    </row>
    <row r="21" spans="2:14">
      <c r="B21" s="399" t="s">
        <v>258</v>
      </c>
      <c r="C21" s="361"/>
      <c r="D21" s="500">
        <f>SUM(D19:E20)</f>
        <v>0</v>
      </c>
      <c r="E21" s="500"/>
      <c r="F21" s="488">
        <f>SUM(F19:G20)</f>
        <v>0</v>
      </c>
      <c r="G21" s="488"/>
      <c r="H21"/>
      <c r="I21"/>
      <c r="J21"/>
    </row>
    <row r="22" spans="2:14" customFormat="1"/>
    <row r="23" spans="2:14" customFormat="1" ht="15">
      <c r="B23" s="400" t="s">
        <v>234</v>
      </c>
      <c r="C23" s="332">
        <f>+Datos!D27</f>
        <v>2628000</v>
      </c>
    </row>
    <row r="24" spans="2:14" customFormat="1">
      <c r="B24" s="402"/>
      <c r="C24" s="403"/>
    </row>
    <row r="25" spans="2:14" customFormat="1">
      <c r="B25" s="402"/>
      <c r="C25" s="403"/>
    </row>
    <row r="26" spans="2:14" customFormat="1"/>
    <row r="27" spans="2:14" customFormat="1" ht="13" customHeight="1">
      <c r="B27" s="489" t="str">
        <f>+'Formato 2'!$B$61</f>
        <v>Obras del Tratamiento Terciario</v>
      </c>
      <c r="C27" s="489"/>
      <c r="D27" s="489"/>
      <c r="E27" s="489"/>
      <c r="F27" s="489"/>
      <c r="G27" s="489"/>
    </row>
    <row r="28" spans="2:14" customFormat="1">
      <c r="B28" s="1"/>
      <c r="C28" s="1"/>
      <c r="D28" s="1"/>
      <c r="E28" s="1"/>
    </row>
    <row r="29" spans="2:14" customFormat="1" ht="15" customHeight="1">
      <c r="B29" s="480" t="s">
        <v>228</v>
      </c>
      <c r="C29" s="480"/>
      <c r="D29" s="470" t="s">
        <v>34</v>
      </c>
      <c r="E29" s="470"/>
      <c r="F29" s="470" t="s">
        <v>233</v>
      </c>
      <c r="G29" s="470"/>
    </row>
    <row r="30" spans="2:14" customFormat="1">
      <c r="D30" s="1"/>
      <c r="E30" s="1"/>
    </row>
    <row r="31" spans="2:14" customFormat="1" ht="15">
      <c r="B31" s="483" t="s">
        <v>236</v>
      </c>
      <c r="C31" s="484"/>
      <c r="D31" s="481">
        <f>+'Formato 5'!M28</f>
        <v>0</v>
      </c>
      <c r="E31" s="482"/>
      <c r="F31" s="475">
        <f t="shared" ref="F31:F36" si="0">+D31/$C$38</f>
        <v>0</v>
      </c>
      <c r="G31" s="476"/>
      <c r="H31" s="1"/>
    </row>
    <row r="32" spans="2:14" customFormat="1" ht="15">
      <c r="B32" s="483" t="s">
        <v>237</v>
      </c>
      <c r="C32" s="484"/>
      <c r="D32" s="481">
        <f>+'Formato 6'!M28</f>
        <v>0</v>
      </c>
      <c r="E32" s="482"/>
      <c r="F32" s="475">
        <f t="shared" si="0"/>
        <v>0</v>
      </c>
      <c r="G32" s="476"/>
      <c r="H32" s="1"/>
    </row>
    <row r="33" spans="2:12" customFormat="1" ht="15">
      <c r="B33" s="508" t="s">
        <v>238</v>
      </c>
      <c r="C33" s="509"/>
      <c r="D33" s="471">
        <f>+D31+D32</f>
        <v>0</v>
      </c>
      <c r="E33" s="472"/>
      <c r="F33" s="502">
        <f t="shared" si="0"/>
        <v>0</v>
      </c>
      <c r="G33" s="503"/>
      <c r="H33" s="1"/>
    </row>
    <row r="34" spans="2:12" customFormat="1" ht="15">
      <c r="B34" s="510" t="s">
        <v>259</v>
      </c>
      <c r="C34" s="511"/>
      <c r="D34" s="477">
        <f>'Formato 7'!$D$44*IF('Formato 1'!$D$39=0,0,('Formato 1'!$D$52/('Formato 1'!$D$39+'Formato 1'!$D$52)))</f>
        <v>0</v>
      </c>
      <c r="E34" s="478"/>
      <c r="F34" s="504">
        <f t="shared" si="0"/>
        <v>0</v>
      </c>
      <c r="G34" s="505"/>
      <c r="H34" s="1"/>
    </row>
    <row r="35" spans="2:12" customFormat="1" ht="15">
      <c r="B35" s="487" t="s">
        <v>239</v>
      </c>
      <c r="C35" s="487"/>
      <c r="D35" s="479">
        <f>+'Formato 8'!D37</f>
        <v>0</v>
      </c>
      <c r="E35" s="479"/>
      <c r="F35" s="506">
        <f t="shared" si="0"/>
        <v>0</v>
      </c>
      <c r="G35" s="507"/>
      <c r="H35" s="1"/>
    </row>
    <row r="36" spans="2:12" customFormat="1">
      <c r="B36" s="401" t="s">
        <v>240</v>
      </c>
      <c r="C36" s="401"/>
      <c r="D36" s="500">
        <f>SUM(D33:E35)</f>
        <v>0</v>
      </c>
      <c r="E36" s="500"/>
      <c r="F36" s="488">
        <f t="shared" si="0"/>
        <v>0</v>
      </c>
      <c r="G36" s="488"/>
      <c r="H36" s="1"/>
    </row>
    <row r="37" spans="2:12" customFormat="1">
      <c r="C37" s="1"/>
      <c r="D37" s="1"/>
    </row>
    <row r="38" spans="2:12" ht="15">
      <c r="B38" s="396" t="s">
        <v>235</v>
      </c>
      <c r="C38" s="332">
        <f>+Datos!D28</f>
        <v>8541000</v>
      </c>
      <c r="D38"/>
      <c r="H38"/>
      <c r="J38"/>
      <c r="K38"/>
      <c r="L38"/>
    </row>
    <row r="39" spans="2:12">
      <c r="B39" s="364"/>
      <c r="C39" s="403"/>
      <c r="D39"/>
      <c r="H39"/>
      <c r="J39"/>
      <c r="K39"/>
      <c r="L39"/>
    </row>
    <row r="40" spans="2:12">
      <c r="B40" s="364"/>
      <c r="C40" s="403"/>
      <c r="D40"/>
      <c r="H40"/>
      <c r="J40"/>
      <c r="K40"/>
      <c r="L40"/>
    </row>
    <row r="41" spans="2:12" customFormat="1">
      <c r="K41" s="21"/>
    </row>
    <row r="42" spans="2:12" customFormat="1" ht="24" customHeight="1">
      <c r="B42" s="480" t="s">
        <v>52</v>
      </c>
      <c r="C42" s="480"/>
      <c r="D42" s="470" t="s">
        <v>34</v>
      </c>
      <c r="E42" s="470"/>
      <c r="F42" s="1"/>
      <c r="G42" s="1"/>
      <c r="K42" s="21"/>
    </row>
    <row r="43" spans="2:12" customFormat="1">
      <c r="F43" s="1"/>
      <c r="G43" s="1"/>
      <c r="K43" s="21"/>
    </row>
    <row r="44" spans="2:12" customFormat="1">
      <c r="B44" s="494" t="s">
        <v>71</v>
      </c>
      <c r="C44" s="495"/>
      <c r="D44" s="481">
        <f>D17+D31</f>
        <v>0</v>
      </c>
      <c r="E44" s="482"/>
      <c r="F44" s="1"/>
      <c r="G44" s="1"/>
      <c r="K44" s="21"/>
    </row>
    <row r="45" spans="2:12" customFormat="1">
      <c r="B45" s="494" t="s">
        <v>70</v>
      </c>
      <c r="C45" s="495"/>
      <c r="D45" s="481">
        <f>D18+D32</f>
        <v>0</v>
      </c>
      <c r="E45" s="482"/>
      <c r="F45" s="1"/>
      <c r="G45" s="1"/>
      <c r="K45" s="21"/>
    </row>
    <row r="46" spans="2:12" customFormat="1">
      <c r="B46" s="498" t="s">
        <v>41</v>
      </c>
      <c r="C46" s="499"/>
      <c r="D46" s="471">
        <f>D19+D33</f>
        <v>0</v>
      </c>
      <c r="E46" s="472"/>
      <c r="F46" s="1"/>
      <c r="G46" s="1"/>
      <c r="K46" s="21"/>
    </row>
    <row r="47" spans="2:12">
      <c r="B47" s="496" t="s">
        <v>42</v>
      </c>
      <c r="C47" s="497"/>
      <c r="D47" s="477">
        <f>+D34</f>
        <v>0</v>
      </c>
      <c r="E47" s="478"/>
      <c r="H47"/>
      <c r="I47"/>
    </row>
    <row r="48" spans="2:12">
      <c r="B48" s="501" t="s">
        <v>182</v>
      </c>
      <c r="C48" s="501"/>
      <c r="D48" s="479">
        <f>D20+D35</f>
        <v>0</v>
      </c>
      <c r="E48" s="479"/>
      <c r="H48"/>
      <c r="I48"/>
    </row>
    <row r="49" spans="2:9">
      <c r="B49" s="361" t="s">
        <v>57</v>
      </c>
      <c r="C49" s="361"/>
      <c r="D49" s="500">
        <f>SUM(D46:E48)</f>
        <v>0</v>
      </c>
      <c r="E49" s="500"/>
      <c r="H49"/>
      <c r="I49"/>
    </row>
    <row r="50" spans="2:9">
      <c r="B50"/>
      <c r="C50"/>
      <c r="D50"/>
      <c r="E50"/>
      <c r="F50"/>
      <c r="G50" s="11"/>
      <c r="H50"/>
      <c r="I50"/>
    </row>
    <row r="51" spans="2:9" customFormat="1">
      <c r="G51" s="11"/>
    </row>
    <row r="52" spans="2:9">
      <c r="B52" s="490" t="s">
        <v>21</v>
      </c>
      <c r="C52" s="491"/>
      <c r="D52" s="492">
        <f>'Formato 1'!D39+'Formato 1'!D52</f>
        <v>0</v>
      </c>
      <c r="E52" s="493"/>
    </row>
    <row r="53" spans="2:9">
      <c r="B53" s="490" t="s">
        <v>43</v>
      </c>
      <c r="C53" s="491"/>
      <c r="D53" s="492">
        <f>'Formato 1'!D60</f>
        <v>0</v>
      </c>
      <c r="E53" s="493"/>
    </row>
  </sheetData>
  <sheetProtection algorithmName="SHA-512" hashValue="bres8ZRf2VtEEX/YE6W1z4Se+VrWAAWOsEEWkILV7zaar3LWz+QgfaYA5WMGA1evg8UdcOleWQYNq/CUARzTkg==" saltValue="ZfK3ISOBkaWsSINVZrujFg==" spinCount="100000" sheet="1" objects="1" scenarios="1"/>
  <mergeCells count="58">
    <mergeCell ref="B17:C17"/>
    <mergeCell ref="D32:E32"/>
    <mergeCell ref="B19:C19"/>
    <mergeCell ref="D44:E44"/>
    <mergeCell ref="B32:C32"/>
    <mergeCell ref="B33:C33"/>
    <mergeCell ref="B34:C34"/>
    <mergeCell ref="B29:C29"/>
    <mergeCell ref="B31:C31"/>
    <mergeCell ref="D42:E42"/>
    <mergeCell ref="B44:C44"/>
    <mergeCell ref="F31:G31"/>
    <mergeCell ref="B42:C42"/>
    <mergeCell ref="F36:G36"/>
    <mergeCell ref="F34:G34"/>
    <mergeCell ref="F35:G35"/>
    <mergeCell ref="D36:E36"/>
    <mergeCell ref="F33:G33"/>
    <mergeCell ref="B53:C53"/>
    <mergeCell ref="D52:E52"/>
    <mergeCell ref="D53:E53"/>
    <mergeCell ref="B52:C52"/>
    <mergeCell ref="B45:C45"/>
    <mergeCell ref="B47:C47"/>
    <mergeCell ref="B46:C46"/>
    <mergeCell ref="D47:E47"/>
    <mergeCell ref="D48:E48"/>
    <mergeCell ref="D49:E49"/>
    <mergeCell ref="B48:C48"/>
    <mergeCell ref="D45:E45"/>
    <mergeCell ref="D46:E46"/>
    <mergeCell ref="B3:G3"/>
    <mergeCell ref="B4:G4"/>
    <mergeCell ref="D34:E34"/>
    <mergeCell ref="D35:E35"/>
    <mergeCell ref="B15:C15"/>
    <mergeCell ref="D15:E15"/>
    <mergeCell ref="D31:E31"/>
    <mergeCell ref="B18:C18"/>
    <mergeCell ref="D18:E18"/>
    <mergeCell ref="B20:C20"/>
    <mergeCell ref="D20:E20"/>
    <mergeCell ref="F18:G18"/>
    <mergeCell ref="F21:G21"/>
    <mergeCell ref="B13:G13"/>
    <mergeCell ref="B27:G27"/>
    <mergeCell ref="B35:C35"/>
    <mergeCell ref="F15:G15"/>
    <mergeCell ref="F29:G29"/>
    <mergeCell ref="D19:E19"/>
    <mergeCell ref="D33:E33"/>
    <mergeCell ref="D17:E17"/>
    <mergeCell ref="F17:G17"/>
    <mergeCell ref="F32:G32"/>
    <mergeCell ref="F19:G19"/>
    <mergeCell ref="D21:E21"/>
    <mergeCell ref="F20:G20"/>
    <mergeCell ref="D29:E29"/>
  </mergeCells>
  <pageMargins left="0.31666666666666665" right="0.70866141732283472" top="1.4909722222222221" bottom="0.74803149606299213" header="0.31496062992125984" footer="0.31496062992125984"/>
  <pageSetup scale="95" orientation="landscape" r:id="rId1"/>
  <headerFooter>
    <oddHeader>&amp;L&amp;G&amp;C&amp;"Arial,Normal"&amp;9ANEXO PE-FF
FORMATO 8: CONTRAPRESTACIÓN&amp;R&amp;G</oddHeader>
    <oddFooter>&amp;L&amp;"Arial,Normal"&amp;8PTAR Chihuahua Norte y PTAR Chihuahua Sur. Licitación Pública Presencial número 025-2019-JMAS-IPLP-RP-P.&amp;R&amp;"Arial,Normal"&amp;P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4:AB77"/>
  <sheetViews>
    <sheetView topLeftCell="A35" workbookViewId="0">
      <selection activeCell="E68" sqref="E68"/>
    </sheetView>
  </sheetViews>
  <sheetFormatPr baseColWidth="10" defaultColWidth="10.3984375" defaultRowHeight="13" outlineLevelCol="1"/>
  <cols>
    <col min="1" max="1" width="3.3984375" style="1" customWidth="1"/>
    <col min="2" max="2" width="6.19921875" style="1" customWidth="1"/>
    <col min="3" max="3" width="59" style="1" customWidth="1"/>
    <col min="4" max="4" width="19" style="1" customWidth="1"/>
    <col min="5" max="5" width="14.3984375" style="1" customWidth="1" outlineLevel="1"/>
    <col min="6" max="17" width="11.796875" style="1" customWidth="1" outlineLevel="1"/>
    <col min="18" max="18" width="13.19921875" style="1" customWidth="1"/>
    <col min="19" max="19" width="11.796875" style="1" bestFit="1" customWidth="1"/>
    <col min="20" max="20" width="13.3984375" style="1" bestFit="1" customWidth="1"/>
    <col min="21" max="22" width="11.796875" style="1" bestFit="1" customWidth="1"/>
    <col min="23" max="23" width="14.59765625" style="1" bestFit="1" customWidth="1"/>
    <col min="24" max="24" width="14.796875" style="1" bestFit="1" customWidth="1"/>
    <col min="25" max="25" width="13.3984375" style="1" bestFit="1" customWidth="1"/>
    <col min="26" max="26" width="14.796875" style="1" bestFit="1" customWidth="1"/>
    <col min="27" max="16384" width="10.3984375" style="1"/>
  </cols>
  <sheetData>
    <row r="14" spans="3:3">
      <c r="C14" s="3" t="str">
        <f>+Datos!$B$9</f>
        <v>Gobierno del Estado de Jalisco</v>
      </c>
    </row>
    <row r="15" spans="3:3">
      <c r="C15" s="3" t="str">
        <f>+Datos!$B$10</f>
        <v>Comisión Estatal del Agua de Jalisco</v>
      </c>
    </row>
    <row r="17" spans="2:28">
      <c r="C17" s="3" t="s">
        <v>170</v>
      </c>
    </row>
    <row r="19" spans="2:28">
      <c r="C19" s="3" t="str">
        <f>+Datos!$B$13&amp;+Datos!$C$13</f>
        <v xml:space="preserve">Licitación Pública Nº </v>
      </c>
    </row>
    <row r="20" spans="2:28">
      <c r="C20" s="3" t="str">
        <f>+Datos!$B$14&amp;+Datos!$C$14</f>
        <v xml:space="preserve">Nombre de la Empresa: </v>
      </c>
    </row>
    <row r="21" spans="2:28">
      <c r="C21" s="3" t="str">
        <f>+Datos!$B$15&amp;+Datos!$C$15</f>
        <v>Nombre y Firma del Representante Legal:</v>
      </c>
    </row>
    <row r="24" spans="2:28">
      <c r="C24" s="313" t="str">
        <f>"Pesos mexicanos a precios de: "</f>
        <v xml:space="preserve">Pesos mexicanos a precios de: </v>
      </c>
      <c r="D24" s="512">
        <f>+Datos!$C$20</f>
        <v>0</v>
      </c>
    </row>
    <row r="25" spans="2:28">
      <c r="U25" s="22"/>
      <c r="V25" s="22"/>
    </row>
    <row r="26" spans="2:28">
      <c r="B26"/>
      <c r="C26" s="298" t="s">
        <v>8</v>
      </c>
      <c r="D26" s="299" t="s">
        <v>9</v>
      </c>
      <c r="E26" s="299" t="s">
        <v>10</v>
      </c>
      <c r="F26" s="299" t="s">
        <v>11</v>
      </c>
      <c r="G26" s="299" t="s">
        <v>12</v>
      </c>
      <c r="H26" s="299" t="s">
        <v>13</v>
      </c>
      <c r="I26" s="299" t="s">
        <v>14</v>
      </c>
      <c r="J26" s="299" t="s">
        <v>15</v>
      </c>
      <c r="K26" s="299" t="s">
        <v>16</v>
      </c>
      <c r="L26" s="299" t="s">
        <v>17</v>
      </c>
      <c r="M26" s="299" t="s">
        <v>50</v>
      </c>
      <c r="N26" s="299" t="s">
        <v>18</v>
      </c>
      <c r="O26" s="299" t="s">
        <v>19</v>
      </c>
      <c r="P26" s="299" t="s">
        <v>20</v>
      </c>
      <c r="Q26" s="299" t="s">
        <v>64</v>
      </c>
      <c r="R26" s="299" t="s">
        <v>65</v>
      </c>
      <c r="S26" s="299" t="s">
        <v>66</v>
      </c>
      <c r="T26" s="299" t="s">
        <v>67</v>
      </c>
      <c r="U26" s="300" t="s">
        <v>68</v>
      </c>
      <c r="V26" s="300" t="s">
        <v>69</v>
      </c>
    </row>
    <row r="27" spans="2:28">
      <c r="B27"/>
      <c r="C27" s="363"/>
      <c r="D27" s="364"/>
      <c r="E27" s="364"/>
      <c r="F27" s="364"/>
      <c r="G27" s="364"/>
      <c r="H27" s="364"/>
      <c r="I27" s="364"/>
      <c r="J27" s="364"/>
      <c r="K27" s="364"/>
      <c r="L27" s="364"/>
      <c r="M27" s="364"/>
      <c r="N27" s="364"/>
      <c r="O27" s="364"/>
      <c r="P27" s="364"/>
      <c r="Q27" s="364"/>
      <c r="R27" s="364"/>
      <c r="S27" s="364"/>
      <c r="T27" s="364"/>
      <c r="U27" s="365"/>
      <c r="V27" s="365"/>
    </row>
    <row r="28" spans="2:28">
      <c r="B28"/>
      <c r="C28" s="380" t="s">
        <v>247</v>
      </c>
      <c r="D28" s="364"/>
      <c r="E28" s="364"/>
      <c r="F28" s="364"/>
      <c r="G28" s="364"/>
      <c r="H28" s="364"/>
      <c r="I28" s="364"/>
      <c r="J28" s="364"/>
      <c r="K28" s="364"/>
      <c r="L28" s="364"/>
      <c r="M28" s="364"/>
      <c r="N28" s="364"/>
      <c r="O28" s="364"/>
      <c r="P28" s="364"/>
      <c r="Q28" s="364"/>
      <c r="R28" s="364"/>
      <c r="S28" s="364"/>
      <c r="T28" s="364"/>
      <c r="U28" s="365"/>
      <c r="V28" s="365"/>
    </row>
    <row r="29" spans="2:28">
      <c r="B29"/>
      <c r="C29" s="366" t="s">
        <v>184</v>
      </c>
      <c r="D29" s="302">
        <f>SUM(E29:V29)</f>
        <v>0</v>
      </c>
      <c r="E29" s="297"/>
      <c r="F29" s="297"/>
      <c r="G29" s="297"/>
      <c r="H29" s="297"/>
      <c r="I29" s="297"/>
      <c r="J29" s="297"/>
      <c r="K29" s="297"/>
      <c r="L29" s="297"/>
      <c r="M29" s="297"/>
      <c r="N29" s="297"/>
      <c r="O29" s="297"/>
      <c r="P29" s="297"/>
      <c r="Q29" s="297"/>
      <c r="R29" s="297"/>
      <c r="S29" s="297"/>
      <c r="T29" s="297"/>
      <c r="U29" s="297"/>
      <c r="V29" s="297"/>
      <c r="W29" s="29"/>
      <c r="Y29" s="7"/>
      <c r="Z29" s="7"/>
      <c r="AB29" s="30"/>
    </row>
    <row r="30" spans="2:28">
      <c r="B30"/>
      <c r="C30" s="301" t="s">
        <v>185</v>
      </c>
      <c r="D30" s="302">
        <f>SUM(E30:V30)</f>
        <v>0</v>
      </c>
      <c r="E30" s="297"/>
      <c r="F30" s="297"/>
      <c r="G30" s="297"/>
      <c r="H30" s="297"/>
      <c r="I30" s="297"/>
      <c r="J30" s="297"/>
      <c r="K30" s="297"/>
      <c r="L30" s="297"/>
      <c r="M30" s="297"/>
      <c r="N30" s="297"/>
      <c r="O30" s="297"/>
      <c r="P30" s="297"/>
      <c r="Q30" s="297"/>
      <c r="R30" s="297"/>
      <c r="S30" s="297"/>
      <c r="T30" s="297"/>
      <c r="U30" s="297"/>
      <c r="V30" s="297"/>
      <c r="W30" s="29"/>
      <c r="Y30" s="30"/>
      <c r="Z30" s="7"/>
      <c r="AB30" s="30"/>
    </row>
    <row r="31" spans="2:28">
      <c r="B31"/>
      <c r="C31" s="301" t="s">
        <v>183</v>
      </c>
      <c r="D31" s="302">
        <f>SUM(E31:V31)</f>
        <v>0</v>
      </c>
      <c r="E31" s="297"/>
      <c r="F31" s="297"/>
      <c r="G31" s="297"/>
      <c r="H31" s="297"/>
      <c r="I31" s="297"/>
      <c r="J31" s="297"/>
      <c r="K31" s="297"/>
      <c r="L31" s="297"/>
      <c r="M31" s="297"/>
      <c r="N31" s="297"/>
      <c r="O31" s="297"/>
      <c r="P31" s="297"/>
      <c r="Q31" s="297"/>
      <c r="R31" s="297"/>
      <c r="S31" s="297"/>
      <c r="T31" s="297"/>
      <c r="U31" s="297"/>
      <c r="V31" s="297"/>
      <c r="W31" s="29"/>
      <c r="Y31" s="30"/>
      <c r="Z31" s="7"/>
      <c r="AB31" s="30"/>
    </row>
    <row r="32" spans="2:28">
      <c r="B32"/>
      <c r="C32" s="303" t="s">
        <v>186</v>
      </c>
      <c r="D32" s="304">
        <f>SUM(E32:V32)</f>
        <v>0</v>
      </c>
      <c r="E32" s="304">
        <f t="shared" ref="E32:V32" si="0">SUM(E29:E31)</f>
        <v>0</v>
      </c>
      <c r="F32" s="304">
        <f t="shared" si="0"/>
        <v>0</v>
      </c>
      <c r="G32" s="304">
        <f t="shared" si="0"/>
        <v>0</v>
      </c>
      <c r="H32" s="304">
        <f t="shared" si="0"/>
        <v>0</v>
      </c>
      <c r="I32" s="304">
        <f t="shared" si="0"/>
        <v>0</v>
      </c>
      <c r="J32" s="304">
        <f t="shared" si="0"/>
        <v>0</v>
      </c>
      <c r="K32" s="304">
        <f t="shared" si="0"/>
        <v>0</v>
      </c>
      <c r="L32" s="304">
        <f t="shared" si="0"/>
        <v>0</v>
      </c>
      <c r="M32" s="304">
        <f t="shared" si="0"/>
        <v>0</v>
      </c>
      <c r="N32" s="304">
        <f t="shared" si="0"/>
        <v>0</v>
      </c>
      <c r="O32" s="304">
        <f t="shared" si="0"/>
        <v>0</v>
      </c>
      <c r="P32" s="304">
        <f t="shared" si="0"/>
        <v>0</v>
      </c>
      <c r="Q32" s="304">
        <f t="shared" si="0"/>
        <v>0</v>
      </c>
      <c r="R32" s="304">
        <f t="shared" si="0"/>
        <v>0</v>
      </c>
      <c r="S32" s="304">
        <f t="shared" si="0"/>
        <v>0</v>
      </c>
      <c r="T32" s="304">
        <f t="shared" si="0"/>
        <v>0</v>
      </c>
      <c r="U32" s="304">
        <f t="shared" si="0"/>
        <v>0</v>
      </c>
      <c r="V32" s="304">
        <f t="shared" si="0"/>
        <v>0</v>
      </c>
      <c r="W32" s="24"/>
      <c r="X32" s="24"/>
      <c r="Y32" s="24"/>
      <c r="Z32" s="24"/>
      <c r="AA32" s="28"/>
    </row>
    <row r="33" spans="2:28">
      <c r="B33" s="19"/>
      <c r="C33" s="20"/>
      <c r="D33" s="17"/>
      <c r="E33" s="30"/>
      <c r="F33" s="30"/>
      <c r="G33" s="30"/>
      <c r="H33" s="30"/>
      <c r="I33" s="30"/>
      <c r="J33" s="30"/>
      <c r="K33" s="30"/>
      <c r="L33" s="30"/>
      <c r="M33" s="30"/>
      <c r="N33" s="30"/>
      <c r="O33" s="30"/>
      <c r="P33" s="30"/>
      <c r="Q33" s="30"/>
      <c r="R33" s="30"/>
      <c r="S33" s="30"/>
      <c r="T33" s="30"/>
      <c r="U33" s="30"/>
      <c r="V33" s="30"/>
      <c r="AA33" s="28"/>
    </row>
    <row r="34" spans="2:28" ht="14">
      <c r="C34" s="369" t="s">
        <v>84</v>
      </c>
      <c r="D34" s="18"/>
      <c r="E34" s="30"/>
      <c r="F34" s="30"/>
      <c r="G34" s="30"/>
      <c r="H34" s="30"/>
      <c r="I34" s="30"/>
      <c r="J34" s="30"/>
      <c r="K34" s="30"/>
      <c r="L34" s="30"/>
      <c r="M34" s="30"/>
      <c r="N34" s="30"/>
      <c r="O34" s="30"/>
      <c r="P34" s="30"/>
      <c r="Q34" s="30"/>
      <c r="R34" s="30"/>
      <c r="S34" s="30"/>
      <c r="T34" s="30"/>
      <c r="U34" s="30"/>
      <c r="V34" s="30"/>
    </row>
    <row r="35" spans="2:28">
      <c r="B35"/>
      <c r="C35" s="301" t="s">
        <v>76</v>
      </c>
      <c r="D35" s="302">
        <f>SUM(E35:V35)</f>
        <v>0</v>
      </c>
      <c r="E35" s="305">
        <f>+E32*Datos!$C$31</f>
        <v>0</v>
      </c>
      <c r="F35" s="305">
        <f>+F32*Datos!$C$31</f>
        <v>0</v>
      </c>
      <c r="G35" s="305">
        <f>+G32*Datos!$C$31</f>
        <v>0</v>
      </c>
      <c r="H35" s="305">
        <f>+H32*Datos!$C$31</f>
        <v>0</v>
      </c>
      <c r="I35" s="305">
        <f>+I32*Datos!$C$31</f>
        <v>0</v>
      </c>
      <c r="J35" s="305">
        <f>+J32*Datos!$C$31</f>
        <v>0</v>
      </c>
      <c r="K35" s="305">
        <f>+K32*Datos!$C$31</f>
        <v>0</v>
      </c>
      <c r="L35" s="305">
        <f>+L32*Datos!$C$31</f>
        <v>0</v>
      </c>
      <c r="M35" s="305">
        <f>+M32*Datos!$C$31</f>
        <v>0</v>
      </c>
      <c r="N35" s="305">
        <f>+N32*Datos!$C$31</f>
        <v>0</v>
      </c>
      <c r="O35" s="305">
        <f>+O32*Datos!$C$31</f>
        <v>0</v>
      </c>
      <c r="P35" s="305">
        <f>+P32*Datos!$C$31</f>
        <v>0</v>
      </c>
      <c r="Q35" s="305">
        <f>+Q32*Datos!$C$31</f>
        <v>0</v>
      </c>
      <c r="R35" s="305">
        <f>+R32*Datos!$C$31</f>
        <v>0</v>
      </c>
      <c r="S35" s="305">
        <f>+S32*Datos!$C$31</f>
        <v>0</v>
      </c>
      <c r="T35" s="305">
        <f>+T32*Datos!$C$31</f>
        <v>0</v>
      </c>
      <c r="U35" s="305">
        <f>+U32*Datos!$C$31</f>
        <v>0</v>
      </c>
      <c r="V35" s="305">
        <f>+V32*Datos!$C$31</f>
        <v>0</v>
      </c>
      <c r="W35" s="29"/>
      <c r="Y35" s="30"/>
      <c r="Z35" s="7"/>
      <c r="AB35" s="30"/>
    </row>
    <row r="36" spans="2:28">
      <c r="B36"/>
      <c r="C36" s="301" t="s">
        <v>77</v>
      </c>
      <c r="D36" s="302">
        <f>SUM(E36:V36)</f>
        <v>0</v>
      </c>
      <c r="E36" s="305">
        <f>+E32*Datos!$C$32</f>
        <v>0</v>
      </c>
      <c r="F36" s="305">
        <f>+F32*Datos!$C$32</f>
        <v>0</v>
      </c>
      <c r="G36" s="305">
        <f>+G32*Datos!$C$32</f>
        <v>0</v>
      </c>
      <c r="H36" s="305">
        <f>+H32*Datos!$C$32</f>
        <v>0</v>
      </c>
      <c r="I36" s="305">
        <f>+I32*Datos!$C$32</f>
        <v>0</v>
      </c>
      <c r="J36" s="305">
        <f>+J32*Datos!$C$32</f>
        <v>0</v>
      </c>
      <c r="K36" s="305">
        <f>+K32*Datos!$C$32</f>
        <v>0</v>
      </c>
      <c r="L36" s="305">
        <f>+L32*Datos!$C$32</f>
        <v>0</v>
      </c>
      <c r="M36" s="305">
        <f>+M32*Datos!$C$32</f>
        <v>0</v>
      </c>
      <c r="N36" s="305">
        <f>+N32*Datos!$C$32</f>
        <v>0</v>
      </c>
      <c r="O36" s="305">
        <f>+O32*Datos!$C$32</f>
        <v>0</v>
      </c>
      <c r="P36" s="305">
        <f>+P32*Datos!$C$32</f>
        <v>0</v>
      </c>
      <c r="Q36" s="305">
        <f>+Q32*Datos!$C$32</f>
        <v>0</v>
      </c>
      <c r="R36" s="305">
        <f>+R32*Datos!$C$32</f>
        <v>0</v>
      </c>
      <c r="S36" s="305">
        <f>+S32*Datos!$C$32</f>
        <v>0</v>
      </c>
      <c r="T36" s="305">
        <f>+T32*Datos!$C$32</f>
        <v>0</v>
      </c>
      <c r="U36" s="305">
        <f>+U32*Datos!$C$32</f>
        <v>0</v>
      </c>
      <c r="V36" s="305">
        <f>+V32*Datos!$C$32</f>
        <v>0</v>
      </c>
      <c r="W36" s="29"/>
      <c r="Y36" s="30"/>
      <c r="Z36" s="7"/>
      <c r="AB36" s="30"/>
    </row>
    <row r="37" spans="2:28">
      <c r="B37"/>
      <c r="C37" s="306" t="s">
        <v>80</v>
      </c>
      <c r="D37" s="304">
        <f>SUM(E37:V37)</f>
        <v>0</v>
      </c>
      <c r="E37" s="304">
        <f>+E35+E36</f>
        <v>0</v>
      </c>
      <c r="F37" s="304">
        <f t="shared" ref="F37:V37" si="1">+F35+F36</f>
        <v>0</v>
      </c>
      <c r="G37" s="304">
        <f t="shared" si="1"/>
        <v>0</v>
      </c>
      <c r="H37" s="304">
        <f t="shared" si="1"/>
        <v>0</v>
      </c>
      <c r="I37" s="304">
        <f t="shared" si="1"/>
        <v>0</v>
      </c>
      <c r="J37" s="304">
        <f t="shared" si="1"/>
        <v>0</v>
      </c>
      <c r="K37" s="304">
        <f t="shared" si="1"/>
        <v>0</v>
      </c>
      <c r="L37" s="304">
        <f t="shared" si="1"/>
        <v>0</v>
      </c>
      <c r="M37" s="304">
        <f t="shared" si="1"/>
        <v>0</v>
      </c>
      <c r="N37" s="304">
        <f t="shared" si="1"/>
        <v>0</v>
      </c>
      <c r="O37" s="304">
        <f t="shared" si="1"/>
        <v>0</v>
      </c>
      <c r="P37" s="304">
        <f t="shared" si="1"/>
        <v>0</v>
      </c>
      <c r="Q37" s="304">
        <f t="shared" si="1"/>
        <v>0</v>
      </c>
      <c r="R37" s="304">
        <f t="shared" si="1"/>
        <v>0</v>
      </c>
      <c r="S37" s="304">
        <f t="shared" si="1"/>
        <v>0</v>
      </c>
      <c r="T37" s="304">
        <f t="shared" si="1"/>
        <v>0</v>
      </c>
      <c r="U37" s="304">
        <f t="shared" si="1"/>
        <v>0</v>
      </c>
      <c r="V37" s="304">
        <f t="shared" si="1"/>
        <v>0</v>
      </c>
      <c r="W37" s="26"/>
      <c r="X37" s="26"/>
      <c r="Y37" s="26"/>
      <c r="Z37" s="26"/>
      <c r="AA37" s="28"/>
    </row>
    <row r="38" spans="2:28" customFormat="1"/>
    <row r="39" spans="2:28">
      <c r="B39"/>
      <c r="C39" s="367" t="s">
        <v>248</v>
      </c>
      <c r="D39" s="368">
        <f>SUM(E39:V39)</f>
        <v>0</v>
      </c>
      <c r="E39" s="368">
        <f>+E32+E37</f>
        <v>0</v>
      </c>
      <c r="F39" s="368">
        <f t="shared" ref="F39:V39" si="2">+F32+F37</f>
        <v>0</v>
      </c>
      <c r="G39" s="368">
        <f t="shared" si="2"/>
        <v>0</v>
      </c>
      <c r="H39" s="368">
        <f t="shared" si="2"/>
        <v>0</v>
      </c>
      <c r="I39" s="368">
        <f t="shared" si="2"/>
        <v>0</v>
      </c>
      <c r="J39" s="368">
        <f t="shared" si="2"/>
        <v>0</v>
      </c>
      <c r="K39" s="368">
        <f t="shared" si="2"/>
        <v>0</v>
      </c>
      <c r="L39" s="368">
        <f t="shared" si="2"/>
        <v>0</v>
      </c>
      <c r="M39" s="368">
        <f t="shared" si="2"/>
        <v>0</v>
      </c>
      <c r="N39" s="368">
        <f t="shared" si="2"/>
        <v>0</v>
      </c>
      <c r="O39" s="368">
        <f t="shared" si="2"/>
        <v>0</v>
      </c>
      <c r="P39" s="368">
        <f t="shared" si="2"/>
        <v>0</v>
      </c>
      <c r="Q39" s="368">
        <f t="shared" si="2"/>
        <v>0</v>
      </c>
      <c r="R39" s="368">
        <f t="shared" si="2"/>
        <v>0</v>
      </c>
      <c r="S39" s="368">
        <f t="shared" si="2"/>
        <v>0</v>
      </c>
      <c r="T39" s="368">
        <f t="shared" si="2"/>
        <v>0</v>
      </c>
      <c r="U39" s="368">
        <f t="shared" si="2"/>
        <v>0</v>
      </c>
      <c r="V39" s="368">
        <f t="shared" si="2"/>
        <v>0</v>
      </c>
      <c r="W39" s="26"/>
      <c r="X39" s="26"/>
      <c r="Y39" s="26"/>
      <c r="Z39" s="26"/>
      <c r="AA39" s="25"/>
    </row>
    <row r="40" spans="2:28">
      <c r="B40"/>
      <c r="C40"/>
      <c r="D40"/>
      <c r="E40"/>
      <c r="F40"/>
      <c r="G40"/>
      <c r="H40"/>
      <c r="I40"/>
      <c r="J40"/>
      <c r="K40"/>
      <c r="L40"/>
      <c r="M40"/>
      <c r="N40"/>
      <c r="O40"/>
      <c r="P40"/>
      <c r="Q40"/>
      <c r="R40"/>
      <c r="S40"/>
      <c r="T40"/>
      <c r="U40"/>
      <c r="V40"/>
      <c r="W40" s="26"/>
      <c r="X40" s="26"/>
      <c r="Y40" s="26"/>
      <c r="Z40" s="26"/>
      <c r="AA40" s="25"/>
    </row>
    <row r="41" spans="2:28">
      <c r="B41"/>
      <c r="C41" s="380" t="s">
        <v>187</v>
      </c>
      <c r="D41" s="364"/>
      <c r="E41" s="364"/>
      <c r="F41" s="364"/>
      <c r="G41" s="364"/>
      <c r="H41" s="364"/>
      <c r="I41" s="364"/>
      <c r="J41" s="364"/>
      <c r="K41" s="364"/>
      <c r="L41" s="364"/>
      <c r="M41" s="364"/>
      <c r="N41" s="364"/>
      <c r="O41" s="364"/>
      <c r="P41" s="364"/>
      <c r="Q41" s="364"/>
      <c r="R41" s="364"/>
      <c r="S41" s="364"/>
      <c r="T41" s="364"/>
      <c r="U41" s="365"/>
      <c r="V41" s="365"/>
      <c r="W41" s="26"/>
      <c r="X41" s="26"/>
      <c r="Y41" s="26"/>
      <c r="Z41" s="26"/>
      <c r="AA41" s="25"/>
    </row>
    <row r="42" spans="2:28">
      <c r="B42"/>
      <c r="C42" s="366" t="s">
        <v>184</v>
      </c>
      <c r="D42" s="302">
        <f>SUM(E42:V42)</f>
        <v>0</v>
      </c>
      <c r="E42" s="297"/>
      <c r="F42" s="297"/>
      <c r="G42" s="297"/>
      <c r="H42" s="297"/>
      <c r="I42" s="297"/>
      <c r="J42" s="297"/>
      <c r="K42" s="297"/>
      <c r="L42" s="297"/>
      <c r="M42" s="297"/>
      <c r="N42" s="297"/>
      <c r="O42" s="297"/>
      <c r="P42" s="297"/>
      <c r="Q42" s="297"/>
      <c r="R42" s="297"/>
      <c r="S42" s="297"/>
      <c r="T42" s="297"/>
      <c r="U42" s="297"/>
      <c r="V42" s="297"/>
      <c r="W42" s="26"/>
      <c r="X42" s="26"/>
      <c r="Y42" s="26"/>
      <c r="Z42" s="26"/>
      <c r="AA42" s="25"/>
    </row>
    <row r="43" spans="2:28">
      <c r="B43"/>
      <c r="C43" s="301" t="s">
        <v>185</v>
      </c>
      <c r="D43" s="302">
        <f>SUM(E43:V43)</f>
        <v>0</v>
      </c>
      <c r="E43" s="297"/>
      <c r="F43" s="297"/>
      <c r="G43" s="297"/>
      <c r="H43" s="297"/>
      <c r="I43" s="297"/>
      <c r="J43" s="297"/>
      <c r="K43" s="297"/>
      <c r="L43" s="297"/>
      <c r="M43" s="297"/>
      <c r="N43" s="297"/>
      <c r="O43" s="297"/>
      <c r="P43" s="297"/>
      <c r="Q43" s="297"/>
      <c r="R43" s="297"/>
      <c r="S43" s="297"/>
      <c r="T43" s="297"/>
      <c r="U43" s="297"/>
      <c r="V43" s="297"/>
      <c r="W43" s="26"/>
      <c r="X43" s="26"/>
      <c r="Y43" s="26"/>
      <c r="Z43" s="26"/>
      <c r="AA43" s="25"/>
    </row>
    <row r="44" spans="2:28">
      <c r="B44"/>
      <c r="C44" s="301" t="s">
        <v>183</v>
      </c>
      <c r="D44" s="302">
        <f>SUM(E44:V44)</f>
        <v>0</v>
      </c>
      <c r="E44" s="297"/>
      <c r="F44" s="297"/>
      <c r="G44" s="297"/>
      <c r="H44" s="297"/>
      <c r="I44" s="297"/>
      <c r="J44" s="297"/>
      <c r="K44" s="297"/>
      <c r="L44" s="297"/>
      <c r="M44" s="297"/>
      <c r="N44" s="297"/>
      <c r="O44" s="297"/>
      <c r="P44" s="297"/>
      <c r="Q44" s="297"/>
      <c r="R44" s="297"/>
      <c r="S44" s="297"/>
      <c r="T44" s="297"/>
      <c r="U44" s="297"/>
      <c r="V44" s="297"/>
      <c r="W44" s="26"/>
      <c r="X44" s="26"/>
      <c r="Y44" s="26"/>
      <c r="Z44" s="26"/>
      <c r="AA44" s="25"/>
    </row>
    <row r="45" spans="2:28">
      <c r="B45"/>
      <c r="C45" s="303" t="s">
        <v>186</v>
      </c>
      <c r="D45" s="304">
        <f>SUM(E45:V45)</f>
        <v>0</v>
      </c>
      <c r="E45" s="304">
        <f t="shared" ref="E45:V45" si="3">SUM(E42:E44)</f>
        <v>0</v>
      </c>
      <c r="F45" s="304">
        <f t="shared" si="3"/>
        <v>0</v>
      </c>
      <c r="G45" s="304">
        <f t="shared" si="3"/>
        <v>0</v>
      </c>
      <c r="H45" s="304">
        <f t="shared" si="3"/>
        <v>0</v>
      </c>
      <c r="I45" s="304">
        <f t="shared" si="3"/>
        <v>0</v>
      </c>
      <c r="J45" s="304">
        <f t="shared" si="3"/>
        <v>0</v>
      </c>
      <c r="K45" s="304">
        <f t="shared" si="3"/>
        <v>0</v>
      </c>
      <c r="L45" s="304">
        <f t="shared" si="3"/>
        <v>0</v>
      </c>
      <c r="M45" s="304">
        <f t="shared" si="3"/>
        <v>0</v>
      </c>
      <c r="N45" s="304">
        <f t="shared" si="3"/>
        <v>0</v>
      </c>
      <c r="O45" s="304">
        <f t="shared" si="3"/>
        <v>0</v>
      </c>
      <c r="P45" s="304">
        <f t="shared" si="3"/>
        <v>0</v>
      </c>
      <c r="Q45" s="304">
        <f t="shared" si="3"/>
        <v>0</v>
      </c>
      <c r="R45" s="304">
        <f t="shared" si="3"/>
        <v>0</v>
      </c>
      <c r="S45" s="304">
        <f t="shared" si="3"/>
        <v>0</v>
      </c>
      <c r="T45" s="304">
        <f t="shared" si="3"/>
        <v>0</v>
      </c>
      <c r="U45" s="304">
        <f t="shared" si="3"/>
        <v>0</v>
      </c>
      <c r="V45" s="304">
        <f t="shared" si="3"/>
        <v>0</v>
      </c>
      <c r="W45" s="26"/>
      <c r="X45" s="26"/>
      <c r="Y45" s="26"/>
      <c r="Z45" s="26"/>
      <c r="AA45" s="25"/>
    </row>
    <row r="46" spans="2:28">
      <c r="B46" s="19"/>
      <c r="C46" s="20"/>
      <c r="D46" s="17"/>
      <c r="E46" s="30"/>
      <c r="F46" s="30"/>
      <c r="G46" s="30"/>
      <c r="H46" s="30"/>
      <c r="I46" s="30"/>
      <c r="J46" s="30"/>
      <c r="K46" s="30"/>
      <c r="L46" s="30"/>
      <c r="M46" s="30"/>
      <c r="N46" s="30"/>
      <c r="O46" s="30"/>
      <c r="P46" s="30"/>
      <c r="Q46" s="30"/>
      <c r="R46" s="30"/>
      <c r="S46" s="30"/>
      <c r="T46" s="30"/>
      <c r="U46" s="30"/>
      <c r="V46" s="30"/>
      <c r="W46" s="26"/>
      <c r="X46" s="26"/>
      <c r="Y46" s="26"/>
      <c r="Z46" s="26"/>
      <c r="AA46" s="25"/>
    </row>
    <row r="47" spans="2:28" ht="14">
      <c r="B47" s="420" t="s">
        <v>84</v>
      </c>
      <c r="C47" s="420"/>
      <c r="D47" s="18"/>
      <c r="E47" s="30"/>
      <c r="F47" s="30"/>
      <c r="G47" s="30"/>
      <c r="H47" s="30"/>
      <c r="I47" s="30"/>
      <c r="J47" s="30"/>
      <c r="K47" s="30"/>
      <c r="L47" s="30"/>
      <c r="M47" s="30"/>
      <c r="N47" s="30"/>
      <c r="O47" s="30"/>
      <c r="P47" s="30"/>
      <c r="Q47" s="30"/>
      <c r="R47" s="30"/>
      <c r="S47" s="30"/>
      <c r="T47" s="30"/>
      <c r="U47" s="30"/>
      <c r="V47" s="30"/>
      <c r="W47" s="26"/>
      <c r="X47" s="26"/>
      <c r="Y47" s="26"/>
      <c r="Z47" s="26"/>
      <c r="AA47" s="25"/>
    </row>
    <row r="48" spans="2:28">
      <c r="B48"/>
      <c r="C48" s="301" t="s">
        <v>76</v>
      </c>
      <c r="D48" s="302">
        <f>SUM(E48:V48)</f>
        <v>0</v>
      </c>
      <c r="E48" s="305">
        <f>+E45*Datos!$C$31</f>
        <v>0</v>
      </c>
      <c r="F48" s="305">
        <f>+F45*Datos!$C$31</f>
        <v>0</v>
      </c>
      <c r="G48" s="305">
        <f>+G45*Datos!$C$31</f>
        <v>0</v>
      </c>
      <c r="H48" s="305">
        <f>+H45*Datos!$C$31</f>
        <v>0</v>
      </c>
      <c r="I48" s="305">
        <f>+I45*Datos!$C$31</f>
        <v>0</v>
      </c>
      <c r="J48" s="305">
        <f>+J45*Datos!$C$31</f>
        <v>0</v>
      </c>
      <c r="K48" s="305">
        <f>+K45*Datos!$C$31</f>
        <v>0</v>
      </c>
      <c r="L48" s="305">
        <f>+L45*Datos!$C$31</f>
        <v>0</v>
      </c>
      <c r="M48" s="305">
        <f>+M45*Datos!$C$31</f>
        <v>0</v>
      </c>
      <c r="N48" s="305">
        <f>+N45*Datos!$C$31</f>
        <v>0</v>
      </c>
      <c r="O48" s="305">
        <f>+O45*Datos!$C$31</f>
        <v>0</v>
      </c>
      <c r="P48" s="305">
        <f>+P45*Datos!$C$31</f>
        <v>0</v>
      </c>
      <c r="Q48" s="305">
        <f>+Q45*Datos!$C$31</f>
        <v>0</v>
      </c>
      <c r="R48" s="305">
        <f>+R45*Datos!$C$31</f>
        <v>0</v>
      </c>
      <c r="S48" s="305">
        <f>+S45*Datos!$C$31</f>
        <v>0</v>
      </c>
      <c r="T48" s="305">
        <f>+T45*Datos!$C$31</f>
        <v>0</v>
      </c>
      <c r="U48" s="305">
        <f>+U45*Datos!$C$31</f>
        <v>0</v>
      </c>
      <c r="V48" s="305">
        <f>+V45*Datos!$C$31</f>
        <v>0</v>
      </c>
      <c r="W48" s="26"/>
      <c r="X48" s="26"/>
      <c r="Y48" s="26"/>
      <c r="Z48" s="26"/>
      <c r="AA48" s="25"/>
    </row>
    <row r="49" spans="2:27">
      <c r="B49"/>
      <c r="C49" s="301" t="s">
        <v>77</v>
      </c>
      <c r="D49" s="302">
        <f>SUM(E49:V49)</f>
        <v>0</v>
      </c>
      <c r="E49" s="305">
        <f>+E45*Datos!$C$32</f>
        <v>0</v>
      </c>
      <c r="F49" s="305">
        <f>+F45*Datos!$C$32</f>
        <v>0</v>
      </c>
      <c r="G49" s="305">
        <f>+G45*Datos!$C$32</f>
        <v>0</v>
      </c>
      <c r="H49" s="305">
        <f>+H45*Datos!$C$32</f>
        <v>0</v>
      </c>
      <c r="I49" s="305">
        <f>+I45*Datos!$C$32</f>
        <v>0</v>
      </c>
      <c r="J49" s="305">
        <f>+J45*Datos!$C$32</f>
        <v>0</v>
      </c>
      <c r="K49" s="305">
        <f>+K45*Datos!$C$32</f>
        <v>0</v>
      </c>
      <c r="L49" s="305">
        <f>+L45*Datos!$C$32</f>
        <v>0</v>
      </c>
      <c r="M49" s="305">
        <f>+M45*Datos!$C$32</f>
        <v>0</v>
      </c>
      <c r="N49" s="305">
        <f>+N45*Datos!$C$32</f>
        <v>0</v>
      </c>
      <c r="O49" s="305">
        <f>+O45*Datos!$C$32</f>
        <v>0</v>
      </c>
      <c r="P49" s="305">
        <f>+P45*Datos!$C$32</f>
        <v>0</v>
      </c>
      <c r="Q49" s="305">
        <f>+Q45*Datos!$C$32</f>
        <v>0</v>
      </c>
      <c r="R49" s="305">
        <f>+R45*Datos!$C$32</f>
        <v>0</v>
      </c>
      <c r="S49" s="305">
        <f>+S45*Datos!$C$32</f>
        <v>0</v>
      </c>
      <c r="T49" s="305">
        <f>+T45*Datos!$C$32</f>
        <v>0</v>
      </c>
      <c r="U49" s="305">
        <f>+U45*Datos!$C$32</f>
        <v>0</v>
      </c>
      <c r="V49" s="305">
        <f>+V45*Datos!$C$32</f>
        <v>0</v>
      </c>
      <c r="W49" s="26"/>
      <c r="X49" s="26"/>
      <c r="Y49" s="26"/>
      <c r="Z49" s="26"/>
      <c r="AA49" s="25"/>
    </row>
    <row r="50" spans="2:27">
      <c r="B50"/>
      <c r="C50" s="306" t="s">
        <v>80</v>
      </c>
      <c r="D50" s="304">
        <f>SUM(E50:V50)</f>
        <v>0</v>
      </c>
      <c r="E50" s="304">
        <f>+E48+E49</f>
        <v>0</v>
      </c>
      <c r="F50" s="304">
        <f t="shared" ref="F50:V50" si="4">+F48+F49</f>
        <v>0</v>
      </c>
      <c r="G50" s="304">
        <f t="shared" si="4"/>
        <v>0</v>
      </c>
      <c r="H50" s="304">
        <f t="shared" si="4"/>
        <v>0</v>
      </c>
      <c r="I50" s="304">
        <f t="shared" si="4"/>
        <v>0</v>
      </c>
      <c r="J50" s="304">
        <f t="shared" si="4"/>
        <v>0</v>
      </c>
      <c r="K50" s="304">
        <f t="shared" si="4"/>
        <v>0</v>
      </c>
      <c r="L50" s="304">
        <f t="shared" si="4"/>
        <v>0</v>
      </c>
      <c r="M50" s="304">
        <f t="shared" si="4"/>
        <v>0</v>
      </c>
      <c r="N50" s="304">
        <f t="shared" si="4"/>
        <v>0</v>
      </c>
      <c r="O50" s="304">
        <f t="shared" si="4"/>
        <v>0</v>
      </c>
      <c r="P50" s="304">
        <f t="shared" si="4"/>
        <v>0</v>
      </c>
      <c r="Q50" s="304">
        <f t="shared" si="4"/>
        <v>0</v>
      </c>
      <c r="R50" s="304">
        <f t="shared" si="4"/>
        <v>0</v>
      </c>
      <c r="S50" s="304">
        <f t="shared" si="4"/>
        <v>0</v>
      </c>
      <c r="T50" s="304">
        <f t="shared" si="4"/>
        <v>0</v>
      </c>
      <c r="U50" s="304">
        <f t="shared" si="4"/>
        <v>0</v>
      </c>
      <c r="V50" s="304">
        <f t="shared" si="4"/>
        <v>0</v>
      </c>
      <c r="W50" s="26"/>
      <c r="X50" s="26"/>
      <c r="Y50" s="26"/>
      <c r="Z50" s="26"/>
      <c r="AA50" s="25"/>
    </row>
    <row r="51" spans="2:27">
      <c r="B51"/>
      <c r="C51"/>
      <c r="D51"/>
      <c r="E51"/>
      <c r="F51"/>
      <c r="G51"/>
      <c r="H51"/>
      <c r="I51"/>
      <c r="J51"/>
      <c r="K51"/>
      <c r="L51"/>
      <c r="M51"/>
      <c r="N51"/>
      <c r="O51"/>
      <c r="P51"/>
      <c r="Q51"/>
      <c r="R51"/>
      <c r="S51"/>
      <c r="T51"/>
      <c r="U51"/>
      <c r="V51"/>
      <c r="W51" s="26"/>
      <c r="X51" s="26"/>
      <c r="Y51" s="26"/>
      <c r="Z51" s="26"/>
      <c r="AA51" s="25"/>
    </row>
    <row r="52" spans="2:27">
      <c r="B52"/>
      <c r="C52" s="367" t="s">
        <v>200</v>
      </c>
      <c r="D52" s="368">
        <f>SUM(E52:V52)</f>
        <v>0</v>
      </c>
      <c r="E52" s="368">
        <f>+E45+E50</f>
        <v>0</v>
      </c>
      <c r="F52" s="368">
        <f t="shared" ref="F52:V52" si="5">+F45+F50</f>
        <v>0</v>
      </c>
      <c r="G52" s="368">
        <f t="shared" si="5"/>
        <v>0</v>
      </c>
      <c r="H52" s="368">
        <f t="shared" si="5"/>
        <v>0</v>
      </c>
      <c r="I52" s="368">
        <f t="shared" si="5"/>
        <v>0</v>
      </c>
      <c r="J52" s="368">
        <f t="shared" si="5"/>
        <v>0</v>
      </c>
      <c r="K52" s="368">
        <f t="shared" si="5"/>
        <v>0</v>
      </c>
      <c r="L52" s="368">
        <f t="shared" si="5"/>
        <v>0</v>
      </c>
      <c r="M52" s="368">
        <f t="shared" si="5"/>
        <v>0</v>
      </c>
      <c r="N52" s="368">
        <f t="shared" si="5"/>
        <v>0</v>
      </c>
      <c r="O52" s="368">
        <f t="shared" si="5"/>
        <v>0</v>
      </c>
      <c r="P52" s="368">
        <f t="shared" si="5"/>
        <v>0</v>
      </c>
      <c r="Q52" s="368">
        <f t="shared" si="5"/>
        <v>0</v>
      </c>
      <c r="R52" s="368">
        <f t="shared" si="5"/>
        <v>0</v>
      </c>
      <c r="S52" s="368">
        <f t="shared" si="5"/>
        <v>0</v>
      </c>
      <c r="T52" s="368">
        <f t="shared" si="5"/>
        <v>0</v>
      </c>
      <c r="U52" s="368">
        <f t="shared" si="5"/>
        <v>0</v>
      </c>
      <c r="V52" s="368">
        <f t="shared" si="5"/>
        <v>0</v>
      </c>
      <c r="W52" s="26"/>
      <c r="X52" s="26"/>
      <c r="Y52" s="26"/>
      <c r="Z52" s="26"/>
      <c r="AA52" s="25"/>
    </row>
    <row r="53" spans="2:27">
      <c r="D53" s="11"/>
      <c r="M53" s="7"/>
      <c r="N53" s="7"/>
      <c r="AA53" s="27"/>
    </row>
    <row r="54" spans="2:27">
      <c r="B54"/>
      <c r="C54" s="307" t="s">
        <v>22</v>
      </c>
      <c r="D54" s="308">
        <f>SUM(E54:V54)</f>
        <v>0</v>
      </c>
      <c r="E54" s="309">
        <f>IF($D$29=0,0,IF(E26="Mes 1",Datos!$C$33+Datos!$C$34,Datos!$C$34))</f>
        <v>0</v>
      </c>
      <c r="F54" s="309">
        <f>IF($D$29=0,0,IF(F26="Mes 1",Datos!$C$33+Datos!$C$34,Datos!$C$34))</f>
        <v>0</v>
      </c>
      <c r="G54" s="309">
        <f>IF($D$29=0,0,IF(G26="Mes 1",Datos!$C$33+Datos!$C$34,Datos!$C$34))</f>
        <v>0</v>
      </c>
      <c r="H54" s="309">
        <f>IF($D$29=0,0,IF(H26="Mes 1",Datos!$C$33+Datos!$C$34,Datos!$C$34))</f>
        <v>0</v>
      </c>
      <c r="I54" s="309">
        <f>IF($D$29=0,0,IF(I26="Mes 1",Datos!$C$33+Datos!$C$34,Datos!$C$34))</f>
        <v>0</v>
      </c>
      <c r="J54" s="309">
        <f>IF($D$29=0,0,IF(J26="Mes 1",Datos!$C$33+Datos!$C$34,Datos!$C$34))</f>
        <v>0</v>
      </c>
      <c r="K54" s="309">
        <f>IF($D$29=0,0,IF(K26="Mes 1",Datos!$C$33+Datos!$C$34,Datos!$C$34))</f>
        <v>0</v>
      </c>
      <c r="L54" s="309">
        <f>IF($D$29=0,0,IF(L26="Mes 1",Datos!$C$33+Datos!$C$34,Datos!$C$34))</f>
        <v>0</v>
      </c>
      <c r="M54" s="309">
        <f>IF($D$29=0,0,IF(M26="Mes 1",Datos!$C$33+Datos!$C$34,Datos!$C$34))</f>
        <v>0</v>
      </c>
      <c r="N54" s="309">
        <f>IF($D$29=0,0,IF(N26="Mes 1",Datos!$C$33+Datos!$C$34,Datos!$C$34))</f>
        <v>0</v>
      </c>
      <c r="O54" s="309">
        <f>IF($D$29=0,0,IF(O26="Mes 1",Datos!$C$33+Datos!$C$34,Datos!$C$34))</f>
        <v>0</v>
      </c>
      <c r="P54" s="309">
        <f>IF($D$29=0,0,IF(P26="Mes 1",Datos!$C$33+Datos!$C$34,Datos!$C$34))</f>
        <v>0</v>
      </c>
      <c r="Q54" s="309">
        <f>IF($D$29=0,0,IF(Q26="Mes 1",Datos!$C$33+Datos!$C$34,Datos!$C$34))</f>
        <v>0</v>
      </c>
      <c r="R54" s="309">
        <f>IF($D$29=0,0,IF(R26="Mes 1",Datos!$C$33+Datos!$C$34,Datos!$C$34))</f>
        <v>0</v>
      </c>
      <c r="S54" s="309">
        <f>IF($D$29=0,0,IF(S26="Mes 1",Datos!$C$33+Datos!$C$34,Datos!$C$34))</f>
        <v>0</v>
      </c>
      <c r="T54" s="309">
        <f>IF($D$29=0,0,IF(T26="Mes 1",Datos!$C$33+Datos!$C$34,Datos!$C$34))</f>
        <v>0</v>
      </c>
      <c r="U54" s="309">
        <f>IF($D$29=0,0,IF(U26="Mes 1",Datos!$C$33+Datos!$C$34,Datos!$C$34))</f>
        <v>0</v>
      </c>
      <c r="V54" s="309">
        <f>IF($D$29=0,0,IF(V26="Mes 1",Datos!$C$33+Datos!$C$34,Datos!$C$34))</f>
        <v>0</v>
      </c>
      <c r="Z54" s="28"/>
      <c r="AA54" s="28"/>
    </row>
    <row r="55" spans="2:27">
      <c r="B55"/>
      <c r="C55" s="307" t="s">
        <v>79</v>
      </c>
      <c r="D55" s="308">
        <f>SUM(E55:V55)</f>
        <v>0</v>
      </c>
      <c r="E55" s="297"/>
      <c r="F55" s="513"/>
      <c r="G55" s="513"/>
      <c r="H55" s="513"/>
      <c r="I55" s="513"/>
      <c r="J55" s="513"/>
      <c r="K55" s="513"/>
      <c r="L55" s="513"/>
      <c r="M55" s="513"/>
      <c r="N55" s="513"/>
      <c r="O55" s="513"/>
      <c r="P55" s="513"/>
      <c r="Q55" s="297"/>
      <c r="R55" s="513"/>
      <c r="S55" s="513"/>
      <c r="T55" s="513"/>
      <c r="U55" s="513"/>
      <c r="V55" s="513"/>
    </row>
    <row r="56" spans="2:27">
      <c r="B56"/>
      <c r="C56" s="307" t="s">
        <v>62</v>
      </c>
      <c r="D56" s="308">
        <f>SUM(E56:V56)</f>
        <v>0</v>
      </c>
      <c r="E56" s="297"/>
      <c r="F56" s="297"/>
      <c r="G56" s="297"/>
      <c r="H56" s="297"/>
      <c r="I56" s="297"/>
      <c r="J56" s="297"/>
      <c r="K56" s="297"/>
      <c r="L56" s="297"/>
      <c r="M56" s="297"/>
      <c r="N56" s="297"/>
      <c r="O56" s="297"/>
      <c r="P56" s="297"/>
      <c r="Q56" s="297"/>
      <c r="R56" s="297"/>
      <c r="S56" s="297"/>
      <c r="T56" s="297"/>
      <c r="U56" s="297"/>
      <c r="V56" s="297"/>
    </row>
    <row r="57" spans="2:27">
      <c r="B57"/>
      <c r="C57" s="307" t="s">
        <v>63</v>
      </c>
      <c r="D57" s="308">
        <f>SUM(E57:V57)</f>
        <v>0</v>
      </c>
      <c r="E57" s="297"/>
      <c r="F57" s="297"/>
      <c r="G57" s="297"/>
      <c r="H57" s="297"/>
      <c r="I57" s="297"/>
      <c r="J57" s="297"/>
      <c r="K57" s="297"/>
      <c r="L57" s="297"/>
      <c r="M57" s="297"/>
      <c r="N57" s="297"/>
      <c r="O57" s="297"/>
      <c r="P57" s="297"/>
      <c r="Q57" s="297"/>
      <c r="R57" s="297"/>
      <c r="S57" s="297"/>
      <c r="T57" s="297"/>
      <c r="U57" s="297"/>
      <c r="V57" s="297"/>
    </row>
    <row r="58" spans="2:27">
      <c r="B58"/>
      <c r="C58" s="310" t="s">
        <v>9</v>
      </c>
      <c r="D58" s="311">
        <f>SUM(E58:V58)</f>
        <v>0</v>
      </c>
      <c r="E58" s="312">
        <f>SUM(E54:E57)</f>
        <v>0</v>
      </c>
      <c r="F58" s="312">
        <f t="shared" ref="F58:V58" si="6">SUM(F54:F57)</f>
        <v>0</v>
      </c>
      <c r="G58" s="312">
        <f t="shared" si="6"/>
        <v>0</v>
      </c>
      <c r="H58" s="312">
        <f t="shared" si="6"/>
        <v>0</v>
      </c>
      <c r="I58" s="312">
        <f t="shared" si="6"/>
        <v>0</v>
      </c>
      <c r="J58" s="312">
        <f t="shared" si="6"/>
        <v>0</v>
      </c>
      <c r="K58" s="312">
        <f t="shared" si="6"/>
        <v>0</v>
      </c>
      <c r="L58" s="312">
        <f t="shared" si="6"/>
        <v>0</v>
      </c>
      <c r="M58" s="312">
        <f t="shared" si="6"/>
        <v>0</v>
      </c>
      <c r="N58" s="312">
        <f t="shared" si="6"/>
        <v>0</v>
      </c>
      <c r="O58" s="312">
        <f t="shared" si="6"/>
        <v>0</v>
      </c>
      <c r="P58" s="312">
        <f t="shared" si="6"/>
        <v>0</v>
      </c>
      <c r="Q58" s="312">
        <f t="shared" si="6"/>
        <v>0</v>
      </c>
      <c r="R58" s="312">
        <f t="shared" si="6"/>
        <v>0</v>
      </c>
      <c r="S58" s="312">
        <f t="shared" si="6"/>
        <v>0</v>
      </c>
      <c r="T58" s="312">
        <f t="shared" si="6"/>
        <v>0</v>
      </c>
      <c r="U58" s="312">
        <f t="shared" si="6"/>
        <v>0</v>
      </c>
      <c r="V58" s="312">
        <f t="shared" si="6"/>
        <v>0</v>
      </c>
    </row>
    <row r="59" spans="2:27">
      <c r="B59"/>
    </row>
    <row r="60" spans="2:27">
      <c r="B60"/>
      <c r="C60" s="370" t="s">
        <v>23</v>
      </c>
      <c r="D60" s="368">
        <f>SUM(E60:V60)</f>
        <v>0</v>
      </c>
      <c r="E60" s="368">
        <f>+E39+E52+E58</f>
        <v>0</v>
      </c>
      <c r="F60" s="368">
        <f t="shared" ref="F60:V60" si="7">+F39+F52+F58</f>
        <v>0</v>
      </c>
      <c r="G60" s="368">
        <f t="shared" si="7"/>
        <v>0</v>
      </c>
      <c r="H60" s="368">
        <f t="shared" si="7"/>
        <v>0</v>
      </c>
      <c r="I60" s="368">
        <f t="shared" si="7"/>
        <v>0</v>
      </c>
      <c r="J60" s="368">
        <f t="shared" si="7"/>
        <v>0</v>
      </c>
      <c r="K60" s="368">
        <f t="shared" si="7"/>
        <v>0</v>
      </c>
      <c r="L60" s="368">
        <f t="shared" si="7"/>
        <v>0</v>
      </c>
      <c r="M60" s="368">
        <f t="shared" si="7"/>
        <v>0</v>
      </c>
      <c r="N60" s="368">
        <f t="shared" si="7"/>
        <v>0</v>
      </c>
      <c r="O60" s="368">
        <f t="shared" si="7"/>
        <v>0</v>
      </c>
      <c r="P60" s="368">
        <f t="shared" si="7"/>
        <v>0</v>
      </c>
      <c r="Q60" s="368">
        <f t="shared" si="7"/>
        <v>0</v>
      </c>
      <c r="R60" s="368">
        <f t="shared" si="7"/>
        <v>0</v>
      </c>
      <c r="S60" s="368">
        <f t="shared" si="7"/>
        <v>0</v>
      </c>
      <c r="T60" s="368">
        <f t="shared" si="7"/>
        <v>0</v>
      </c>
      <c r="U60" s="368">
        <f t="shared" si="7"/>
        <v>0</v>
      </c>
      <c r="V60" s="368">
        <f t="shared" si="7"/>
        <v>0</v>
      </c>
    </row>
    <row r="61" spans="2:27">
      <c r="B61"/>
      <c r="E61" s="30"/>
    </row>
    <row r="62" spans="2:27">
      <c r="D62" s="30"/>
      <c r="E62"/>
      <c r="F62"/>
      <c r="G62"/>
      <c r="H62"/>
      <c r="I62"/>
      <c r="J62"/>
      <c r="K62"/>
      <c r="L62"/>
      <c r="M62"/>
      <c r="N62"/>
      <c r="O62"/>
      <c r="P62"/>
      <c r="Q62"/>
      <c r="R62"/>
      <c r="S62"/>
      <c r="T62"/>
      <c r="U62"/>
      <c r="V62"/>
      <c r="W62"/>
      <c r="X62"/>
    </row>
    <row r="63" spans="2:27">
      <c r="D63" s="28"/>
      <c r="E63"/>
      <c r="F63"/>
      <c r="G63"/>
      <c r="H63"/>
      <c r="I63"/>
      <c r="J63"/>
      <c r="K63"/>
      <c r="L63"/>
      <c r="M63"/>
      <c r="N63"/>
      <c r="O63"/>
      <c r="P63"/>
      <c r="Q63"/>
      <c r="R63"/>
      <c r="S63"/>
      <c r="T63"/>
      <c r="U63"/>
      <c r="V63"/>
      <c r="W63"/>
      <c r="X63"/>
    </row>
    <row r="64" spans="2:27">
      <c r="E64"/>
      <c r="F64"/>
      <c r="G64"/>
      <c r="H64"/>
      <c r="I64"/>
      <c r="J64"/>
      <c r="K64"/>
      <c r="L64"/>
      <c r="M64"/>
      <c r="N64"/>
      <c r="O64"/>
      <c r="P64"/>
      <c r="Q64"/>
      <c r="R64"/>
      <c r="S64"/>
      <c r="T64"/>
      <c r="U64"/>
      <c r="V64"/>
      <c r="W64"/>
      <c r="X64"/>
    </row>
    <row r="65" spans="3:24" ht="16">
      <c r="C65" s="362"/>
      <c r="D65" s="30"/>
      <c r="E65"/>
      <c r="F65"/>
      <c r="G65"/>
      <c r="H65"/>
      <c r="I65"/>
      <c r="J65"/>
      <c r="K65"/>
      <c r="L65"/>
      <c r="M65"/>
      <c r="N65"/>
      <c r="O65"/>
      <c r="P65"/>
      <c r="Q65"/>
      <c r="R65"/>
      <c r="S65"/>
      <c r="T65"/>
      <c r="U65"/>
      <c r="V65"/>
      <c r="W65"/>
      <c r="X65"/>
    </row>
    <row r="66" spans="3:24">
      <c r="D66" s="30"/>
      <c r="E66"/>
      <c r="F66"/>
      <c r="G66"/>
      <c r="H66"/>
      <c r="I66"/>
      <c r="J66"/>
      <c r="K66"/>
      <c r="L66"/>
      <c r="M66"/>
      <c r="N66"/>
      <c r="O66"/>
      <c r="P66"/>
      <c r="Q66"/>
      <c r="R66"/>
      <c r="S66"/>
      <c r="T66"/>
      <c r="U66"/>
      <c r="V66"/>
      <c r="W66"/>
      <c r="X66"/>
    </row>
    <row r="67" spans="3:24" ht="16">
      <c r="C67" s="362"/>
      <c r="D67" s="30"/>
      <c r="E67"/>
      <c r="F67"/>
      <c r="G67"/>
      <c r="H67"/>
      <c r="I67"/>
      <c r="J67"/>
      <c r="K67"/>
      <c r="L67"/>
      <c r="M67"/>
      <c r="N67"/>
      <c r="O67"/>
      <c r="P67"/>
      <c r="Q67"/>
      <c r="R67"/>
      <c r="S67"/>
      <c r="T67"/>
      <c r="U67"/>
      <c r="V67"/>
      <c r="W67"/>
      <c r="X67"/>
    </row>
    <row r="68" spans="3:24">
      <c r="D68" s="30"/>
      <c r="E68"/>
      <c r="F68"/>
      <c r="G68"/>
      <c r="H68"/>
      <c r="I68"/>
      <c r="J68"/>
      <c r="K68"/>
      <c r="L68"/>
      <c r="M68"/>
      <c r="N68"/>
      <c r="O68"/>
      <c r="P68"/>
      <c r="Q68"/>
      <c r="R68"/>
      <c r="S68"/>
      <c r="T68"/>
      <c r="U68"/>
      <c r="V68"/>
      <c r="W68"/>
      <c r="X68"/>
    </row>
    <row r="69" spans="3:24">
      <c r="D69" s="30"/>
      <c r="E69"/>
      <c r="F69"/>
      <c r="G69"/>
      <c r="H69"/>
      <c r="I69"/>
      <c r="J69"/>
      <c r="K69"/>
      <c r="L69"/>
      <c r="M69"/>
      <c r="N69"/>
      <c r="O69"/>
      <c r="P69"/>
      <c r="Q69"/>
      <c r="R69"/>
      <c r="S69"/>
      <c r="T69"/>
      <c r="U69"/>
      <c r="V69"/>
      <c r="W69"/>
      <c r="X69"/>
    </row>
    <row r="70" spans="3:24">
      <c r="D70" s="30"/>
      <c r="E70"/>
      <c r="F70"/>
      <c r="G70"/>
      <c r="H70"/>
      <c r="I70"/>
      <c r="J70"/>
      <c r="K70"/>
      <c r="L70"/>
      <c r="M70"/>
      <c r="N70"/>
      <c r="O70"/>
      <c r="P70"/>
      <c r="Q70"/>
      <c r="R70"/>
      <c r="S70"/>
      <c r="T70"/>
      <c r="U70"/>
      <c r="V70"/>
      <c r="W70"/>
      <c r="X70"/>
    </row>
    <row r="71" spans="3:24">
      <c r="D71" s="30"/>
      <c r="E71"/>
      <c r="F71"/>
      <c r="G71"/>
      <c r="H71"/>
      <c r="I71"/>
      <c r="J71"/>
      <c r="K71"/>
      <c r="L71"/>
      <c r="M71"/>
      <c r="N71"/>
      <c r="O71"/>
      <c r="P71"/>
      <c r="Q71"/>
      <c r="R71"/>
      <c r="S71"/>
      <c r="T71"/>
      <c r="U71"/>
      <c r="V71"/>
      <c r="W71"/>
      <c r="X71"/>
    </row>
    <row r="72" spans="3:24">
      <c r="D72" s="30"/>
      <c r="E72"/>
      <c r="F72"/>
      <c r="G72"/>
      <c r="H72"/>
      <c r="I72"/>
      <c r="J72"/>
      <c r="K72"/>
      <c r="L72"/>
      <c r="M72"/>
      <c r="N72"/>
      <c r="O72"/>
      <c r="P72"/>
      <c r="Q72"/>
      <c r="R72"/>
      <c r="S72"/>
      <c r="T72"/>
      <c r="U72"/>
      <c r="V72"/>
      <c r="W72"/>
      <c r="X72"/>
    </row>
    <row r="73" spans="3:24">
      <c r="D73" s="30"/>
      <c r="E73"/>
      <c r="F73"/>
      <c r="G73"/>
      <c r="H73"/>
      <c r="I73"/>
      <c r="J73"/>
      <c r="K73"/>
      <c r="L73"/>
      <c r="M73"/>
      <c r="N73"/>
      <c r="O73"/>
      <c r="P73"/>
      <c r="Q73"/>
      <c r="R73"/>
      <c r="S73"/>
      <c r="T73"/>
      <c r="U73"/>
      <c r="V73"/>
      <c r="W73"/>
      <c r="X73"/>
    </row>
    <row r="74" spans="3:24">
      <c r="D74" s="30"/>
      <c r="E74"/>
      <c r="F74"/>
      <c r="G74"/>
      <c r="H74"/>
      <c r="I74"/>
      <c r="J74"/>
      <c r="K74"/>
      <c r="L74"/>
      <c r="M74"/>
      <c r="N74"/>
      <c r="O74"/>
      <c r="P74"/>
      <c r="Q74"/>
      <c r="R74"/>
      <c r="S74"/>
      <c r="T74"/>
      <c r="U74"/>
      <c r="V74"/>
      <c r="W74"/>
      <c r="X74"/>
    </row>
    <row r="75" spans="3:24">
      <c r="E75"/>
      <c r="F75"/>
      <c r="G75"/>
      <c r="H75"/>
      <c r="I75"/>
      <c r="J75"/>
      <c r="K75"/>
      <c r="L75"/>
      <c r="M75"/>
      <c r="N75"/>
      <c r="O75"/>
      <c r="P75"/>
      <c r="Q75"/>
      <c r="R75"/>
      <c r="S75"/>
      <c r="T75"/>
      <c r="U75"/>
      <c r="V75"/>
      <c r="W75"/>
      <c r="X75"/>
    </row>
    <row r="77" spans="3:24">
      <c r="D77" s="30"/>
    </row>
  </sheetData>
  <sheetProtection algorithmName="SHA-512" hashValue="DjAsXZBvZvzfqtGHE0nndCj1e4dKy5ShV48uYUvwnlCO83sAlTznNoHp2zwod5UumEHwWFg6gP4gkHPhrEn2Mg==" saltValue="Ddzqdcq2htRmmr74EtPZHA==" spinCount="100000" sheet="1" objects="1" scenarios="1"/>
  <mergeCells count="1">
    <mergeCell ref="B47:C47"/>
  </mergeCells>
  <phoneticPr fontId="13" type="noConversion"/>
  <pageMargins left="0.80357142857142905" right="0.31496062992126" top="1.7202380952380953" bottom="0.55118110236220497" header="0.31496062992126" footer="0.31496062992126"/>
  <pageSetup scale="39" pageOrder="overThenDown" orientation="landscape" r:id="rId1"/>
  <headerFooter>
    <oddHeader>&amp;L&amp;G&amp;C&amp;"Arial,Normal"&amp;12
&amp;10ANEXO PE-FF
FORMATO 1: PROGRAMA DE EROGACIONES&amp;R&amp;"System Font,Normal"&amp;K000000&amp;G</oddHeader>
    <oddFooter>&amp;L&amp;"Arial,Normal"&amp;8PTAR Chihuahua Norte y PTAR Chihuahua Sur. Licitación Pública Presencial número 025-2019-JMAS-IPLP-RP-P.&amp;R&amp;"Arial,Normal"&amp;P</oddFooter>
  </headerFooter>
  <rowBreaks count="2" manualBreakCount="2">
    <brk id="32" min="1" max="21" man="1"/>
    <brk id="52" min="1" max="21" man="1"/>
  </rowBreaks>
  <ignoredErrors>
    <ignoredError sqref="E35:V36 E54:V54 E58:U58"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B98"/>
  <sheetViews>
    <sheetView topLeftCell="A18" workbookViewId="0">
      <selection activeCell="G18" sqref="G18"/>
    </sheetView>
  </sheetViews>
  <sheetFormatPr baseColWidth="10" defaultRowHeight="13"/>
  <cols>
    <col min="1" max="1" width="8" customWidth="1"/>
    <col min="2" max="2" width="52.59765625" customWidth="1"/>
    <col min="3" max="3" width="3.3984375" customWidth="1"/>
    <col min="4" max="4" width="14.3984375" customWidth="1"/>
    <col min="5" max="5" width="17" customWidth="1"/>
    <col min="6" max="6" width="16.59765625" customWidth="1"/>
    <col min="7" max="7" width="15.796875" customWidth="1"/>
    <col min="8" max="22" width="13.796875" customWidth="1"/>
  </cols>
  <sheetData>
    <row r="2" spans="2:28" s="1" customFormat="1">
      <c r="B2" s="3"/>
    </row>
    <row r="3" spans="2:28" s="1" customFormat="1">
      <c r="B3" s="3"/>
    </row>
    <row r="4" spans="2:28" s="1" customFormat="1">
      <c r="B4" s="3"/>
    </row>
    <row r="5" spans="2:28" s="1" customFormat="1">
      <c r="B5" s="3"/>
    </row>
    <row r="6" spans="2:28" s="1" customFormat="1">
      <c r="B6" s="3"/>
    </row>
    <row r="7" spans="2:28" s="1" customFormat="1">
      <c r="B7" s="3"/>
    </row>
    <row r="8" spans="2:28" s="1" customFormat="1">
      <c r="B8" s="3"/>
    </row>
    <row r="9" spans="2:28" s="1" customFormat="1">
      <c r="B9" s="3"/>
    </row>
    <row r="10" spans="2:28" s="1" customFormat="1">
      <c r="B10" s="3"/>
    </row>
    <row r="11" spans="2:28" s="1" customFormat="1">
      <c r="B11" s="3"/>
    </row>
    <row r="12" spans="2:28" s="1" customFormat="1"/>
    <row r="13" spans="2:28" s="1" customFormat="1"/>
    <row r="14" spans="2:28" s="1" customFormat="1">
      <c r="B14" s="4"/>
      <c r="C14" s="424"/>
      <c r="D14" s="424"/>
    </row>
    <row r="15" spans="2:28">
      <c r="B15" s="3" t="str">
        <f>+Datos!$B$9</f>
        <v>Gobierno del Estado de Jalisco</v>
      </c>
      <c r="L15" s="1"/>
      <c r="M15" s="1"/>
      <c r="N15" s="1"/>
      <c r="O15" s="1"/>
      <c r="P15" s="1"/>
      <c r="Q15" s="1"/>
      <c r="R15" s="1"/>
      <c r="S15" s="1"/>
      <c r="T15" s="1"/>
      <c r="U15" s="1"/>
      <c r="V15" s="1"/>
      <c r="W15" s="1"/>
      <c r="X15" s="1"/>
      <c r="Y15" s="1"/>
      <c r="Z15" s="1"/>
      <c r="AA15" s="1"/>
      <c r="AB15" s="1"/>
    </row>
    <row r="16" spans="2:28">
      <c r="B16" s="3" t="str">
        <f>+Datos!$B$10</f>
        <v>Comisión Estatal del Agua de Jalisco</v>
      </c>
      <c r="L16" s="1"/>
      <c r="M16" s="1"/>
      <c r="N16" s="1"/>
      <c r="O16" s="1"/>
      <c r="P16" s="1"/>
      <c r="Q16" s="1"/>
      <c r="R16" s="1"/>
      <c r="S16" s="1"/>
      <c r="T16" s="1"/>
      <c r="U16" s="1"/>
      <c r="V16" s="1"/>
      <c r="W16" s="1"/>
      <c r="X16" s="1"/>
      <c r="Y16" s="1"/>
      <c r="Z16" s="1"/>
      <c r="AA16" s="1"/>
      <c r="AB16" s="1"/>
    </row>
    <row r="17" spans="2:28">
      <c r="B17" s="3"/>
      <c r="L17" s="1"/>
      <c r="M17" s="1"/>
      <c r="N17" s="1"/>
      <c r="O17" s="1"/>
      <c r="P17" s="1"/>
      <c r="Q17" s="1"/>
      <c r="R17" s="1"/>
      <c r="S17" s="1"/>
      <c r="T17" s="1"/>
      <c r="U17" s="1"/>
      <c r="V17" s="1"/>
      <c r="W17" s="1"/>
      <c r="X17" s="1"/>
      <c r="Y17" s="1"/>
      <c r="Z17" s="1"/>
      <c r="AA17" s="1"/>
      <c r="AB17" s="1"/>
    </row>
    <row r="18" spans="2:28">
      <c r="B18" s="3"/>
      <c r="E18" s="314" t="str">
        <f>"Pesos mexicanos a precios de: "</f>
        <v xml:space="preserve">Pesos mexicanos a precios de: </v>
      </c>
      <c r="G18" s="512">
        <f>+Datos!$C$20</f>
        <v>0</v>
      </c>
      <c r="L18" s="1"/>
      <c r="M18" s="1"/>
      <c r="N18" s="1"/>
      <c r="O18" s="1"/>
      <c r="P18" s="1"/>
      <c r="Q18" s="1"/>
      <c r="R18" s="1"/>
      <c r="S18" s="1"/>
      <c r="T18" s="1"/>
      <c r="U18" s="1"/>
      <c r="V18" s="1"/>
      <c r="W18" s="1"/>
      <c r="X18" s="1"/>
      <c r="Y18" s="1"/>
      <c r="Z18" s="1"/>
      <c r="AA18" s="1"/>
      <c r="AB18" s="1"/>
    </row>
    <row r="19" spans="2:28">
      <c r="B19" s="3" t="str">
        <f>+Datos!$B$13&amp;+Datos!$C$13</f>
        <v xml:space="preserve">Licitación Pública Nº </v>
      </c>
      <c r="L19" s="1"/>
      <c r="M19" s="1"/>
      <c r="N19" s="1"/>
      <c r="O19" s="1"/>
      <c r="P19" s="1"/>
      <c r="Q19" s="1"/>
      <c r="R19" s="1"/>
      <c r="S19" s="1"/>
      <c r="T19" s="1"/>
      <c r="U19" s="1"/>
      <c r="V19" s="1"/>
      <c r="W19" s="1"/>
      <c r="X19" s="1"/>
      <c r="Y19" s="1"/>
      <c r="Z19" s="1"/>
      <c r="AA19" s="1"/>
      <c r="AB19" s="1"/>
    </row>
    <row r="20" spans="2:28">
      <c r="B20" s="3" t="str">
        <f>+Datos!$B$14&amp;+Datos!$C$14</f>
        <v xml:space="preserve">Nombre de la Empresa: </v>
      </c>
      <c r="L20" s="1"/>
      <c r="M20" s="1"/>
      <c r="N20" s="1"/>
      <c r="O20" s="1"/>
      <c r="P20" s="1"/>
      <c r="Q20" s="1"/>
      <c r="R20" s="1"/>
      <c r="S20" s="1"/>
      <c r="T20" s="1"/>
      <c r="U20" s="1"/>
      <c r="V20" s="1"/>
      <c r="W20" s="1"/>
      <c r="X20" s="1"/>
      <c r="Y20" s="1"/>
      <c r="Z20" s="1"/>
      <c r="AA20" s="1"/>
      <c r="AB20" s="1"/>
    </row>
    <row r="21" spans="2:28">
      <c r="B21" s="3" t="str">
        <f>+Datos!$B$15&amp;+Datos!$C$15</f>
        <v>Nombre y Firma del Representante Legal:</v>
      </c>
      <c r="L21" s="1"/>
      <c r="M21" s="1"/>
      <c r="N21" s="1"/>
      <c r="O21" s="1"/>
      <c r="P21" s="1"/>
      <c r="Q21" s="1"/>
      <c r="R21" s="1"/>
      <c r="S21" s="1"/>
      <c r="T21" s="1"/>
      <c r="U21" s="1"/>
      <c r="V21" s="1"/>
      <c r="W21" s="1"/>
      <c r="X21" s="1"/>
      <c r="Y21" s="1"/>
      <c r="Z21" s="1"/>
      <c r="AA21" s="1"/>
      <c r="AB21" s="1"/>
    </row>
    <row r="22" spans="2:28">
      <c r="B22" s="3"/>
      <c r="L22" s="1"/>
      <c r="M22" s="1"/>
      <c r="N22" s="1"/>
      <c r="O22" s="1"/>
      <c r="P22" s="1"/>
      <c r="Q22" s="1"/>
      <c r="R22" s="1"/>
      <c r="S22" s="1"/>
      <c r="T22" s="1"/>
      <c r="U22" s="1"/>
      <c r="V22" s="1"/>
      <c r="W22" s="1"/>
      <c r="X22" s="1"/>
      <c r="Y22" s="1"/>
      <c r="Z22" s="1"/>
      <c r="AA22" s="1"/>
      <c r="AB22" s="1"/>
    </row>
    <row r="23" spans="2:28" ht="28">
      <c r="D23" s="8"/>
      <c r="E23" s="8"/>
      <c r="F23" s="8"/>
      <c r="H23" s="376" t="s">
        <v>47</v>
      </c>
      <c r="I23" s="38" t="s">
        <v>48</v>
      </c>
      <c r="J23" s="38" t="s">
        <v>9</v>
      </c>
      <c r="L23" s="1"/>
      <c r="M23" s="1"/>
      <c r="N23" s="1"/>
      <c r="O23" s="1"/>
      <c r="P23" s="1"/>
      <c r="Q23" s="1"/>
      <c r="R23" s="1"/>
      <c r="S23" s="1"/>
      <c r="T23" s="1"/>
      <c r="U23" s="1"/>
      <c r="V23" s="1"/>
      <c r="W23" s="1"/>
      <c r="X23" s="1"/>
      <c r="Y23" s="1"/>
      <c r="Z23" s="1"/>
      <c r="AA23" s="1"/>
      <c r="AB23" s="1"/>
    </row>
    <row r="24" spans="2:28">
      <c r="E24" s="421" t="s">
        <v>51</v>
      </c>
      <c r="F24" s="422"/>
      <c r="G24" s="423"/>
      <c r="H24" s="374">
        <v>0</v>
      </c>
      <c r="I24" s="237">
        <f t="shared" ref="I24:I30" si="0">1-H24</f>
        <v>1</v>
      </c>
      <c r="J24" s="375">
        <f t="shared" ref="J24:J30" si="1">H24+I24</f>
        <v>1</v>
      </c>
      <c r="L24" s="1"/>
      <c r="M24" s="1"/>
      <c r="N24" s="1"/>
      <c r="O24" s="1"/>
      <c r="P24" s="1"/>
      <c r="Q24" s="1"/>
      <c r="R24" s="1"/>
      <c r="S24" s="1"/>
      <c r="T24" s="1"/>
      <c r="U24" s="1"/>
      <c r="V24" s="1"/>
      <c r="W24" s="1"/>
      <c r="X24" s="1"/>
      <c r="Y24" s="1"/>
      <c r="Z24" s="1"/>
      <c r="AA24" s="1"/>
      <c r="AB24" s="1"/>
    </row>
    <row r="25" spans="2:28">
      <c r="E25" s="421" t="str">
        <f>+'Formato 1'!C35</f>
        <v>Supervisión</v>
      </c>
      <c r="F25" s="422"/>
      <c r="G25" s="423"/>
      <c r="H25" s="374">
        <v>0</v>
      </c>
      <c r="I25" s="237">
        <f>1-H25</f>
        <v>1</v>
      </c>
      <c r="J25" s="375">
        <f t="shared" si="1"/>
        <v>1</v>
      </c>
      <c r="L25" s="1"/>
      <c r="M25" s="1"/>
      <c r="N25" s="1"/>
      <c r="O25" s="1"/>
      <c r="P25" s="1"/>
      <c r="Q25" s="1"/>
      <c r="R25" s="1"/>
      <c r="S25" s="1"/>
      <c r="T25" s="1"/>
      <c r="U25" s="1"/>
      <c r="V25" s="1"/>
      <c r="W25" s="1"/>
      <c r="X25" s="1"/>
      <c r="Y25" s="1"/>
      <c r="Z25" s="1"/>
      <c r="AA25" s="1"/>
      <c r="AB25" s="1"/>
    </row>
    <row r="26" spans="2:28">
      <c r="E26" s="421" t="str">
        <f>+'Formato 1'!C36</f>
        <v>Gerenciación</v>
      </c>
      <c r="F26" s="422"/>
      <c r="G26" s="423"/>
      <c r="H26" s="374">
        <v>0</v>
      </c>
      <c r="I26" s="237">
        <f>1-H26</f>
        <v>1</v>
      </c>
      <c r="J26" s="375">
        <f t="shared" si="1"/>
        <v>1</v>
      </c>
      <c r="L26" s="1"/>
      <c r="M26" s="1"/>
      <c r="N26" s="1"/>
      <c r="O26" s="1"/>
      <c r="P26" s="1"/>
      <c r="Q26" s="1"/>
      <c r="R26" s="1"/>
      <c r="S26" s="1"/>
      <c r="T26" s="1"/>
      <c r="U26" s="1"/>
      <c r="V26" s="1"/>
      <c r="W26" s="1"/>
      <c r="X26" s="1"/>
      <c r="Y26" s="1"/>
      <c r="Z26" s="1"/>
      <c r="AA26" s="1"/>
      <c r="AB26" s="1"/>
    </row>
    <row r="27" spans="2:28">
      <c r="E27" s="371" t="str">
        <f>B40</f>
        <v>Honorarios del Fideicomiso de Administración</v>
      </c>
      <c r="F27" s="372"/>
      <c r="G27" s="373"/>
      <c r="H27" s="374">
        <v>0</v>
      </c>
      <c r="I27" s="237">
        <f t="shared" si="0"/>
        <v>1</v>
      </c>
      <c r="J27" s="375">
        <f t="shared" si="1"/>
        <v>1</v>
      </c>
      <c r="L27" s="1"/>
      <c r="M27" s="1"/>
      <c r="N27" s="1"/>
      <c r="O27" s="1"/>
      <c r="P27" s="1"/>
      <c r="Q27" s="1"/>
      <c r="R27" s="1"/>
      <c r="S27" s="1"/>
      <c r="T27" s="1"/>
      <c r="U27" s="1"/>
      <c r="V27" s="1"/>
      <c r="W27" s="1"/>
      <c r="X27" s="1"/>
      <c r="Y27" s="1"/>
      <c r="Z27" s="1"/>
      <c r="AA27" s="1"/>
      <c r="AB27" s="1"/>
    </row>
    <row r="28" spans="2:28">
      <c r="E28" s="421" t="str">
        <f>B41</f>
        <v>Seguros y Fianzas</v>
      </c>
      <c r="F28" s="422"/>
      <c r="G28" s="423"/>
      <c r="H28" s="374">
        <v>0</v>
      </c>
      <c r="I28" s="237">
        <f t="shared" si="0"/>
        <v>1</v>
      </c>
      <c r="J28" s="375">
        <f t="shared" si="1"/>
        <v>1</v>
      </c>
      <c r="L28" s="1"/>
      <c r="M28" s="1"/>
      <c r="N28" s="1"/>
      <c r="O28" s="1"/>
      <c r="P28" s="1"/>
      <c r="Q28" s="1"/>
      <c r="R28" s="1"/>
      <c r="S28" s="1"/>
      <c r="T28" s="1"/>
      <c r="U28" s="1"/>
      <c r="V28" s="1"/>
      <c r="W28" s="1"/>
      <c r="X28" s="1"/>
      <c r="Y28" s="1"/>
      <c r="Z28" s="1"/>
      <c r="AA28" s="1"/>
      <c r="AB28" s="1"/>
    </row>
    <row r="29" spans="2:28">
      <c r="E29" s="421" t="str">
        <f>B42</f>
        <v>Cartas de Crédito</v>
      </c>
      <c r="F29" s="422"/>
      <c r="G29" s="423"/>
      <c r="H29" s="374">
        <v>0</v>
      </c>
      <c r="I29" s="237">
        <f>1-H29</f>
        <v>1</v>
      </c>
      <c r="J29" s="375">
        <f t="shared" si="1"/>
        <v>1</v>
      </c>
      <c r="L29" s="1"/>
      <c r="M29" s="1"/>
      <c r="N29" s="1"/>
      <c r="O29" s="1"/>
      <c r="P29" s="1"/>
      <c r="Q29" s="1"/>
      <c r="R29" s="1"/>
      <c r="S29" s="1"/>
      <c r="T29" s="1"/>
      <c r="U29" s="1"/>
      <c r="V29" s="1"/>
      <c r="W29" s="1"/>
      <c r="X29" s="1"/>
      <c r="Y29" s="1"/>
      <c r="Z29" s="1"/>
      <c r="AA29" s="1"/>
      <c r="AB29" s="1"/>
    </row>
    <row r="30" spans="2:28">
      <c r="E30" s="421" t="str">
        <f>B43</f>
        <v>Comisiones bancarias</v>
      </c>
      <c r="F30" s="422"/>
      <c r="G30" s="423"/>
      <c r="H30" s="374">
        <v>0</v>
      </c>
      <c r="I30" s="237">
        <f t="shared" si="0"/>
        <v>1</v>
      </c>
      <c r="J30" s="375">
        <f t="shared" si="1"/>
        <v>1</v>
      </c>
      <c r="L30" s="1"/>
      <c r="M30" s="1"/>
      <c r="N30" s="1"/>
      <c r="O30" s="1"/>
      <c r="P30" s="1"/>
      <c r="Q30" s="1"/>
      <c r="R30" s="1"/>
      <c r="S30" s="1"/>
      <c r="T30" s="1"/>
      <c r="U30" s="1"/>
      <c r="V30" s="1"/>
      <c r="W30" s="1"/>
      <c r="X30" s="1"/>
      <c r="Y30" s="1"/>
      <c r="Z30" s="1"/>
      <c r="AA30" s="1"/>
      <c r="AB30" s="1"/>
    </row>
    <row r="33" spans="2:22">
      <c r="B33" s="295" t="s">
        <v>44</v>
      </c>
      <c r="C33" s="8"/>
      <c r="D33" s="295" t="s">
        <v>9</v>
      </c>
      <c r="E33" s="295" t="s">
        <v>10</v>
      </c>
      <c r="F33" s="295" t="s">
        <v>11</v>
      </c>
      <c r="G33" s="295" t="s">
        <v>12</v>
      </c>
      <c r="H33" s="295" t="s">
        <v>13</v>
      </c>
      <c r="I33" s="295" t="s">
        <v>14</v>
      </c>
      <c r="J33" s="295" t="s">
        <v>15</v>
      </c>
      <c r="K33" s="295" t="s">
        <v>16</v>
      </c>
      <c r="L33" s="295" t="s">
        <v>17</v>
      </c>
      <c r="M33" s="295" t="s">
        <v>50</v>
      </c>
      <c r="N33" s="295" t="s">
        <v>18</v>
      </c>
      <c r="O33" s="295" t="s">
        <v>19</v>
      </c>
      <c r="P33" s="295" t="s">
        <v>20</v>
      </c>
      <c r="Q33" s="295" t="s">
        <v>64</v>
      </c>
      <c r="R33" s="295" t="s">
        <v>65</v>
      </c>
      <c r="S33" s="295" t="s">
        <v>66</v>
      </c>
      <c r="T33" s="295" t="s">
        <v>67</v>
      </c>
      <c r="U33" s="320" t="s">
        <v>68</v>
      </c>
      <c r="V33" s="320" t="s">
        <v>69</v>
      </c>
    </row>
    <row r="34" spans="2:22">
      <c r="B34" s="317"/>
      <c r="C34" s="8"/>
      <c r="D34" s="315"/>
      <c r="E34" s="315"/>
      <c r="F34" s="315"/>
      <c r="G34" s="315"/>
      <c r="H34" s="315"/>
      <c r="I34" s="315"/>
      <c r="J34" s="315"/>
      <c r="K34" s="315"/>
      <c r="L34" s="315"/>
      <c r="M34" s="315"/>
      <c r="N34" s="315"/>
      <c r="O34" s="315"/>
      <c r="P34" s="315"/>
      <c r="Q34" s="315"/>
      <c r="R34" s="315"/>
      <c r="S34" s="315"/>
      <c r="T34" s="315"/>
      <c r="U34" s="316"/>
      <c r="V34" s="316"/>
    </row>
    <row r="35" spans="2:22">
      <c r="B35" s="377" t="str">
        <f>+'Formato 1'!C28</f>
        <v>Obras del Tratamiento Secundario</v>
      </c>
      <c r="C35" s="8"/>
      <c r="D35" s="315"/>
      <c r="E35" s="315"/>
      <c r="F35" s="315"/>
      <c r="G35" s="315"/>
      <c r="H35" s="315"/>
      <c r="I35" s="315"/>
      <c r="J35" s="315"/>
      <c r="K35" s="315"/>
      <c r="L35" s="315"/>
      <c r="M35" s="315"/>
      <c r="N35" s="315"/>
      <c r="O35" s="315"/>
      <c r="P35" s="315"/>
      <c r="Q35" s="315"/>
      <c r="R35" s="315"/>
      <c r="S35" s="315"/>
      <c r="T35" s="315"/>
      <c r="U35" s="316"/>
      <c r="V35" s="316"/>
    </row>
    <row r="36" spans="2:22">
      <c r="B36" s="318" t="s">
        <v>45</v>
      </c>
      <c r="C36" s="8"/>
      <c r="D36" s="12"/>
      <c r="E36" s="8"/>
      <c r="F36" s="8"/>
      <c r="G36" s="8"/>
      <c r="H36" s="8"/>
      <c r="I36" s="8"/>
      <c r="J36" s="8"/>
      <c r="K36" s="8"/>
      <c r="L36" s="8"/>
      <c r="M36" s="8"/>
      <c r="N36" s="8"/>
      <c r="O36" s="8"/>
      <c r="P36" s="8"/>
      <c r="Q36" s="8"/>
      <c r="R36" s="8"/>
      <c r="S36" s="8"/>
      <c r="T36" s="8"/>
      <c r="U36" s="31"/>
      <c r="V36" s="31"/>
    </row>
    <row r="37" spans="2:22">
      <c r="B37" s="293" t="str">
        <f>+E24</f>
        <v>Conceptos de Construcción y Equipamiento</v>
      </c>
      <c r="C37" s="8"/>
      <c r="D37" s="321">
        <f>SUM(E37:V37)</f>
        <v>0</v>
      </c>
      <c r="E37" s="321">
        <f>+'Formato 1'!E32</f>
        <v>0</v>
      </c>
      <c r="F37" s="321">
        <f>+'Formato 1'!F32</f>
        <v>0</v>
      </c>
      <c r="G37" s="321">
        <f>+'Formato 1'!G32</f>
        <v>0</v>
      </c>
      <c r="H37" s="321">
        <f>+'Formato 1'!H32</f>
        <v>0</v>
      </c>
      <c r="I37" s="321">
        <f>+'Formato 1'!I32</f>
        <v>0</v>
      </c>
      <c r="J37" s="321">
        <f>+'Formato 1'!J32</f>
        <v>0</v>
      </c>
      <c r="K37" s="321">
        <f>+'Formato 1'!K32</f>
        <v>0</v>
      </c>
      <c r="L37" s="321">
        <f>+'Formato 1'!L32</f>
        <v>0</v>
      </c>
      <c r="M37" s="321">
        <f>+'Formato 1'!M32</f>
        <v>0</v>
      </c>
      <c r="N37" s="321">
        <f>+'Formato 1'!N32</f>
        <v>0</v>
      </c>
      <c r="O37" s="321">
        <f>+'Formato 1'!O32</f>
        <v>0</v>
      </c>
      <c r="P37" s="321">
        <f>+'Formato 1'!P32</f>
        <v>0</v>
      </c>
      <c r="Q37" s="321">
        <f>+'Formato 1'!Q32</f>
        <v>0</v>
      </c>
      <c r="R37" s="321">
        <f>+'Formato 1'!R32</f>
        <v>0</v>
      </c>
      <c r="S37" s="321">
        <f>+'Formato 1'!S32</f>
        <v>0</v>
      </c>
      <c r="T37" s="321">
        <f>+'Formato 1'!T32</f>
        <v>0</v>
      </c>
      <c r="U37" s="321">
        <f>+'Formato 1'!U32</f>
        <v>0</v>
      </c>
      <c r="V37" s="321">
        <f>+'Formato 1'!V32</f>
        <v>0</v>
      </c>
    </row>
    <row r="38" spans="2:22">
      <c r="B38" s="319" t="str">
        <f>+'Formato 1'!C35</f>
        <v>Supervisión</v>
      </c>
      <c r="C38" s="8"/>
      <c r="D38" s="321">
        <f t="shared" ref="D38:D44" si="2">SUM(E38:V38)</f>
        <v>0</v>
      </c>
      <c r="E38" s="321">
        <f>+'Formato 1'!E35</f>
        <v>0</v>
      </c>
      <c r="F38" s="321">
        <f>+'Formato 1'!F35</f>
        <v>0</v>
      </c>
      <c r="G38" s="321">
        <f>+'Formato 1'!G35</f>
        <v>0</v>
      </c>
      <c r="H38" s="321">
        <f>+'Formato 1'!H35</f>
        <v>0</v>
      </c>
      <c r="I38" s="321">
        <f>+'Formato 1'!I35</f>
        <v>0</v>
      </c>
      <c r="J38" s="321">
        <f>+'Formato 1'!J35</f>
        <v>0</v>
      </c>
      <c r="K38" s="321">
        <f>+'Formato 1'!K35</f>
        <v>0</v>
      </c>
      <c r="L38" s="321">
        <f>+'Formato 1'!L35</f>
        <v>0</v>
      </c>
      <c r="M38" s="321">
        <f>+'Formato 1'!M35</f>
        <v>0</v>
      </c>
      <c r="N38" s="321">
        <f>+'Formato 1'!N35</f>
        <v>0</v>
      </c>
      <c r="O38" s="321">
        <f>+'Formato 1'!O35</f>
        <v>0</v>
      </c>
      <c r="P38" s="321">
        <f>+'Formato 1'!P35</f>
        <v>0</v>
      </c>
      <c r="Q38" s="321">
        <f>+'Formato 1'!Q35</f>
        <v>0</v>
      </c>
      <c r="R38" s="321">
        <f>+'Formato 1'!R35</f>
        <v>0</v>
      </c>
      <c r="S38" s="321">
        <f>+'Formato 1'!S35</f>
        <v>0</v>
      </c>
      <c r="T38" s="321">
        <f>+'Formato 1'!T35</f>
        <v>0</v>
      </c>
      <c r="U38" s="321">
        <f>+'Formato 1'!U35</f>
        <v>0</v>
      </c>
      <c r="V38" s="321">
        <f>+'Formato 1'!V35</f>
        <v>0</v>
      </c>
    </row>
    <row r="39" spans="2:22">
      <c r="B39" s="319" t="str">
        <f>+'Formato 1'!C36</f>
        <v>Gerenciación</v>
      </c>
      <c r="C39" s="8"/>
      <c r="D39" s="321">
        <f t="shared" si="2"/>
        <v>0</v>
      </c>
      <c r="E39" s="321">
        <f>+'Formato 1'!E36</f>
        <v>0</v>
      </c>
      <c r="F39" s="321">
        <f>+'Formato 1'!F36</f>
        <v>0</v>
      </c>
      <c r="G39" s="321">
        <f>+'Formato 1'!G36</f>
        <v>0</v>
      </c>
      <c r="H39" s="321">
        <f>+'Formato 1'!H36</f>
        <v>0</v>
      </c>
      <c r="I39" s="321">
        <f>+'Formato 1'!I36</f>
        <v>0</v>
      </c>
      <c r="J39" s="321">
        <f>+'Formato 1'!J36</f>
        <v>0</v>
      </c>
      <c r="K39" s="321">
        <f>+'Formato 1'!K36</f>
        <v>0</v>
      </c>
      <c r="L39" s="321">
        <f>+'Formato 1'!L36</f>
        <v>0</v>
      </c>
      <c r="M39" s="321">
        <f>+'Formato 1'!M36</f>
        <v>0</v>
      </c>
      <c r="N39" s="321">
        <f>+'Formato 1'!N36</f>
        <v>0</v>
      </c>
      <c r="O39" s="321">
        <f>+'Formato 1'!O36</f>
        <v>0</v>
      </c>
      <c r="P39" s="321">
        <f>+'Formato 1'!P36</f>
        <v>0</v>
      </c>
      <c r="Q39" s="321">
        <f>+'Formato 1'!Q36</f>
        <v>0</v>
      </c>
      <c r="R39" s="321">
        <f>+'Formato 1'!R36</f>
        <v>0</v>
      </c>
      <c r="S39" s="321">
        <f>+'Formato 1'!S36</f>
        <v>0</v>
      </c>
      <c r="T39" s="321">
        <f>+'Formato 1'!T36</f>
        <v>0</v>
      </c>
      <c r="U39" s="321">
        <f>+'Formato 1'!U36</f>
        <v>0</v>
      </c>
      <c r="V39" s="321">
        <f>+'Formato 1'!V36</f>
        <v>0</v>
      </c>
    </row>
    <row r="40" spans="2:22">
      <c r="B40" s="293" t="str">
        <f>+'Formato 1'!C54</f>
        <v>Honorarios del Fideicomiso de Administración</v>
      </c>
      <c r="C40" s="8"/>
      <c r="D40" s="321">
        <f t="shared" si="2"/>
        <v>0</v>
      </c>
      <c r="E40" s="321">
        <f>'Formato 1'!E54*IF('Formato 1'!$D$39=0,0,('Formato 1'!$D$39/('Formato 1'!$D$39+'Formato 1'!$D$52)))</f>
        <v>0</v>
      </c>
      <c r="F40" s="321">
        <f>'Formato 1'!F54*IF('Formato 1'!$D$39=0,0,('Formato 1'!$D$39/('Formato 1'!$D$39+'Formato 1'!$D$52)))</f>
        <v>0</v>
      </c>
      <c r="G40" s="321">
        <f>'Formato 1'!G54*IF('Formato 1'!$D$39=0,0,('Formato 1'!$D$39/('Formato 1'!$D$39+'Formato 1'!$D$52)))</f>
        <v>0</v>
      </c>
      <c r="H40" s="321">
        <f>'Formato 1'!H54*IF('Formato 1'!$D$39=0,0,('Formato 1'!$D$39/('Formato 1'!$D$39+'Formato 1'!$D$52)))</f>
        <v>0</v>
      </c>
      <c r="I40" s="321">
        <f>'Formato 1'!I54*IF('Formato 1'!$D$39=0,0,('Formato 1'!$D$39/('Formato 1'!$D$39+'Formato 1'!$D$52)))</f>
        <v>0</v>
      </c>
      <c r="J40" s="321">
        <f>'Formato 1'!J54*IF('Formato 1'!$D$39=0,0,('Formato 1'!$D$39/('Formato 1'!$D$39+'Formato 1'!$D$52)))</f>
        <v>0</v>
      </c>
      <c r="K40" s="321">
        <f>'Formato 1'!K54*IF('Formato 1'!$D$39=0,0,('Formato 1'!$D$39/('Formato 1'!$D$39+'Formato 1'!$D$52)))</f>
        <v>0</v>
      </c>
      <c r="L40" s="321">
        <f>'Formato 1'!L54*IF('Formato 1'!$D$39=0,0,('Formato 1'!$D$39/('Formato 1'!$D$39+'Formato 1'!$D$52)))</f>
        <v>0</v>
      </c>
      <c r="M40" s="321">
        <f>'Formato 1'!M54*IF('Formato 1'!$D$39=0,0,('Formato 1'!$D$39/('Formato 1'!$D$39+'Formato 1'!$D$52)))</f>
        <v>0</v>
      </c>
      <c r="N40" s="321">
        <f>'Formato 1'!N54*IF('Formato 1'!$D$39=0,0,('Formato 1'!$D$39/('Formato 1'!$D$39+'Formato 1'!$D$52)))</f>
        <v>0</v>
      </c>
      <c r="O40" s="321">
        <f>'Formato 1'!O54*IF('Formato 1'!$D$39=0,0,('Formato 1'!$D$39/('Formato 1'!$D$39+'Formato 1'!$D$52)))</f>
        <v>0</v>
      </c>
      <c r="P40" s="321">
        <f>'Formato 1'!P54*IF('Formato 1'!$D$39=0,0,('Formato 1'!$D$39/('Formato 1'!$D$39+'Formato 1'!$D$52)))</f>
        <v>0</v>
      </c>
      <c r="Q40" s="321">
        <f>'Formato 1'!Q54*IF('Formato 1'!$D$39=0,0,('Formato 1'!$D$39/('Formato 1'!$D$39+'Formato 1'!$D$52)))</f>
        <v>0</v>
      </c>
      <c r="R40" s="321">
        <f>'Formato 1'!R54*IF('Formato 1'!$D$39=0,0,('Formato 1'!$D$39/('Formato 1'!$D$39+'Formato 1'!$D$52)))</f>
        <v>0</v>
      </c>
      <c r="S40" s="321">
        <f>'Formato 1'!S54*IF('Formato 1'!$D$39=0,0,('Formato 1'!$D$39/('Formato 1'!$D$39+'Formato 1'!$D$52)))</f>
        <v>0</v>
      </c>
      <c r="T40" s="321">
        <f>'Formato 1'!T54*IF('Formato 1'!$D$39=0,0,('Formato 1'!$D$39/('Formato 1'!$D$39+'Formato 1'!$D$52)))</f>
        <v>0</v>
      </c>
      <c r="U40" s="321">
        <f>'Formato 1'!U54*IF('Formato 1'!$D$39=0,0,('Formato 1'!$D$39/('Formato 1'!$D$39+'Formato 1'!$D$52)))</f>
        <v>0</v>
      </c>
      <c r="V40" s="321">
        <f>'Formato 1'!V54*IF('Formato 1'!$D$39=0,0,('Formato 1'!$D$39/('Formato 1'!$D$39+'Formato 1'!$D$52)))</f>
        <v>0</v>
      </c>
    </row>
    <row r="41" spans="2:22">
      <c r="B41" s="293" t="str">
        <f>+'Formato 1'!C55</f>
        <v>Seguros y Fianzas</v>
      </c>
      <c r="C41" s="8"/>
      <c r="D41" s="321">
        <f t="shared" si="2"/>
        <v>0</v>
      </c>
      <c r="E41" s="321">
        <f>'Formato 1'!E55*IF('Formato 1'!$D$39=0,0,('Formato 1'!$D$39/('Formato 1'!$D$39+'Formato 1'!$D$52)))</f>
        <v>0</v>
      </c>
      <c r="F41" s="321">
        <f>'Formato 1'!F55*IF('Formato 1'!$D$39=0,0,('Formato 1'!$D$39/('Formato 1'!$D$39+'Formato 1'!$D$52)))</f>
        <v>0</v>
      </c>
      <c r="G41" s="321">
        <f>'Formato 1'!G55*IF('Formato 1'!$D$39=0,0,('Formato 1'!$D$39/('Formato 1'!$D$39+'Formato 1'!$D$52)))</f>
        <v>0</v>
      </c>
      <c r="H41" s="321">
        <f>'Formato 1'!H55*IF('Formato 1'!$D$39=0,0,('Formato 1'!$D$39/('Formato 1'!$D$39+'Formato 1'!$D$52)))</f>
        <v>0</v>
      </c>
      <c r="I41" s="321">
        <f>'Formato 1'!I55*IF('Formato 1'!$D$39=0,0,('Formato 1'!$D$39/('Formato 1'!$D$39+'Formato 1'!$D$52)))</f>
        <v>0</v>
      </c>
      <c r="J41" s="321">
        <f>'Formato 1'!J55*IF('Formato 1'!$D$39=0,0,('Formato 1'!$D$39/('Formato 1'!$D$39+'Formato 1'!$D$52)))</f>
        <v>0</v>
      </c>
      <c r="K41" s="321">
        <f>'Formato 1'!K55*IF('Formato 1'!$D$39=0,0,('Formato 1'!$D$39/('Formato 1'!$D$39+'Formato 1'!$D$52)))</f>
        <v>0</v>
      </c>
      <c r="L41" s="321">
        <f>'Formato 1'!L55*IF('Formato 1'!$D$39=0,0,('Formato 1'!$D$39/('Formato 1'!$D$39+'Formato 1'!$D$52)))</f>
        <v>0</v>
      </c>
      <c r="M41" s="321">
        <f>'Formato 1'!M55*IF('Formato 1'!$D$39=0,0,('Formato 1'!$D$39/('Formato 1'!$D$39+'Formato 1'!$D$52)))</f>
        <v>0</v>
      </c>
      <c r="N41" s="321">
        <f>'Formato 1'!N55*IF('Formato 1'!$D$39=0,0,('Formato 1'!$D$39/('Formato 1'!$D$39+'Formato 1'!$D$52)))</f>
        <v>0</v>
      </c>
      <c r="O41" s="321">
        <f>'Formato 1'!O55*IF('Formato 1'!$D$39=0,0,('Formato 1'!$D$39/('Formato 1'!$D$39+'Formato 1'!$D$52)))</f>
        <v>0</v>
      </c>
      <c r="P41" s="321">
        <f>'Formato 1'!P55*IF('Formato 1'!$D$39=0,0,('Formato 1'!$D$39/('Formato 1'!$D$39+'Formato 1'!$D$52)))</f>
        <v>0</v>
      </c>
      <c r="Q41" s="321">
        <f>'Formato 1'!Q55*IF('Formato 1'!$D$39=0,0,('Formato 1'!$D$39/('Formato 1'!$D$39+'Formato 1'!$D$52)))</f>
        <v>0</v>
      </c>
      <c r="R41" s="321">
        <f>'Formato 1'!R55*IF('Formato 1'!$D$39=0,0,('Formato 1'!$D$39/('Formato 1'!$D$39+'Formato 1'!$D$52)))</f>
        <v>0</v>
      </c>
      <c r="S41" s="321">
        <f>'Formato 1'!S55*IF('Formato 1'!$D$39=0,0,('Formato 1'!$D$39/('Formato 1'!$D$39+'Formato 1'!$D$52)))</f>
        <v>0</v>
      </c>
      <c r="T41" s="321">
        <f>'Formato 1'!T55*IF('Formato 1'!$D$39=0,0,('Formato 1'!$D$39/('Formato 1'!$D$39+'Formato 1'!$D$52)))</f>
        <v>0</v>
      </c>
      <c r="U41" s="321">
        <f>'Formato 1'!U55*IF('Formato 1'!$D$39=0,0,('Formato 1'!$D$39/('Formato 1'!$D$39+'Formato 1'!$D$52)))</f>
        <v>0</v>
      </c>
      <c r="V41" s="321">
        <f>'Formato 1'!V55*IF('Formato 1'!$D$39=0,0,('Formato 1'!$D$39/('Formato 1'!$D$39+'Formato 1'!$D$52)))</f>
        <v>0</v>
      </c>
    </row>
    <row r="42" spans="2:22">
      <c r="B42" s="293" t="str">
        <f>+'Formato 1'!C56</f>
        <v>Cartas de Crédito</v>
      </c>
      <c r="C42" s="8"/>
      <c r="D42" s="321">
        <f t="shared" si="2"/>
        <v>0</v>
      </c>
      <c r="E42" s="321">
        <f>'Formato 1'!E56*IF('Formato 1'!$D$39=0,0,('Formato 1'!$D$39/('Formato 1'!$D$39+'Formato 1'!$D$52)))</f>
        <v>0</v>
      </c>
      <c r="F42" s="321">
        <f>'Formato 1'!F56*IF('Formato 1'!$D$39=0,0,('Formato 1'!$D$39/('Formato 1'!$D$39+'Formato 1'!$D$52)))</f>
        <v>0</v>
      </c>
      <c r="G42" s="321">
        <f>'Formato 1'!G56*IF('Formato 1'!$D$39=0,0,('Formato 1'!$D$39/('Formato 1'!$D$39+'Formato 1'!$D$52)))</f>
        <v>0</v>
      </c>
      <c r="H42" s="321">
        <f>'Formato 1'!H56*IF('Formato 1'!$D$39=0,0,('Formato 1'!$D$39/('Formato 1'!$D$39+'Formato 1'!$D$52)))</f>
        <v>0</v>
      </c>
      <c r="I42" s="321">
        <f>'Formato 1'!I56*IF('Formato 1'!$D$39=0,0,('Formato 1'!$D$39/('Formato 1'!$D$39+'Formato 1'!$D$52)))</f>
        <v>0</v>
      </c>
      <c r="J42" s="321">
        <f>'Formato 1'!J56*IF('Formato 1'!$D$39=0,0,('Formato 1'!$D$39/('Formato 1'!$D$39+'Formato 1'!$D$52)))</f>
        <v>0</v>
      </c>
      <c r="K42" s="321">
        <f>'Formato 1'!K56*IF('Formato 1'!$D$39=0,0,('Formato 1'!$D$39/('Formato 1'!$D$39+'Formato 1'!$D$52)))</f>
        <v>0</v>
      </c>
      <c r="L42" s="321">
        <f>'Formato 1'!L56*IF('Formato 1'!$D$39=0,0,('Formato 1'!$D$39/('Formato 1'!$D$39+'Formato 1'!$D$52)))</f>
        <v>0</v>
      </c>
      <c r="M42" s="321">
        <f>'Formato 1'!M56*IF('Formato 1'!$D$39=0,0,('Formato 1'!$D$39/('Formato 1'!$D$39+'Formato 1'!$D$52)))</f>
        <v>0</v>
      </c>
      <c r="N42" s="321">
        <f>'Formato 1'!N56*IF('Formato 1'!$D$39=0,0,('Formato 1'!$D$39/('Formato 1'!$D$39+'Formato 1'!$D$52)))</f>
        <v>0</v>
      </c>
      <c r="O42" s="321">
        <f>'Formato 1'!O56*IF('Formato 1'!$D$39=0,0,('Formato 1'!$D$39/('Formato 1'!$D$39+'Formato 1'!$D$52)))</f>
        <v>0</v>
      </c>
      <c r="P42" s="321">
        <f>'Formato 1'!P56*IF('Formato 1'!$D$39=0,0,('Formato 1'!$D$39/('Formato 1'!$D$39+'Formato 1'!$D$52)))</f>
        <v>0</v>
      </c>
      <c r="Q42" s="321">
        <f>'Formato 1'!Q56*IF('Formato 1'!$D$39=0,0,('Formato 1'!$D$39/('Formato 1'!$D$39+'Formato 1'!$D$52)))</f>
        <v>0</v>
      </c>
      <c r="R42" s="321">
        <f>'Formato 1'!R56*IF('Formato 1'!$D$39=0,0,('Formato 1'!$D$39/('Formato 1'!$D$39+'Formato 1'!$D$52)))</f>
        <v>0</v>
      </c>
      <c r="S42" s="321">
        <f>'Formato 1'!S56*IF('Formato 1'!$D$39=0,0,('Formato 1'!$D$39/('Formato 1'!$D$39+'Formato 1'!$D$52)))</f>
        <v>0</v>
      </c>
      <c r="T42" s="321">
        <f>'Formato 1'!T56*IF('Formato 1'!$D$39=0,0,('Formato 1'!$D$39/('Formato 1'!$D$39+'Formato 1'!$D$52)))</f>
        <v>0</v>
      </c>
      <c r="U42" s="321">
        <f>'Formato 1'!U56*IF('Formato 1'!$D$39=0,0,('Formato 1'!$D$39/('Formato 1'!$D$39+'Formato 1'!$D$52)))</f>
        <v>0</v>
      </c>
      <c r="V42" s="321">
        <f>'Formato 1'!V56*IF('Formato 1'!$D$39=0,0,('Formato 1'!$D$39/('Formato 1'!$D$39+'Formato 1'!$D$52)))</f>
        <v>0</v>
      </c>
    </row>
    <row r="43" spans="2:22">
      <c r="B43" s="293" t="str">
        <f>+'Formato 1'!C57</f>
        <v>Comisiones bancarias</v>
      </c>
      <c r="C43" s="8"/>
      <c r="D43" s="321">
        <f t="shared" si="2"/>
        <v>0</v>
      </c>
      <c r="E43" s="321">
        <f>'Formato 1'!E57*IF('Formato 1'!$D$39=0,0,('Formato 1'!$D$39/('Formato 1'!$D$39+'Formato 1'!$D$52)))</f>
        <v>0</v>
      </c>
      <c r="F43" s="321">
        <f>'Formato 1'!F57*IF('Formato 1'!$D$39=0,0,('Formato 1'!$D$39/('Formato 1'!$D$39+'Formato 1'!$D$52)))</f>
        <v>0</v>
      </c>
      <c r="G43" s="321">
        <f>'Formato 1'!G57*IF('Formato 1'!$D$39=0,0,('Formato 1'!$D$39/('Formato 1'!$D$39+'Formato 1'!$D$52)))</f>
        <v>0</v>
      </c>
      <c r="H43" s="321">
        <f>'Formato 1'!H57*IF('Formato 1'!$D$39=0,0,('Formato 1'!$D$39/('Formato 1'!$D$39+'Formato 1'!$D$52)))</f>
        <v>0</v>
      </c>
      <c r="I43" s="321">
        <f>'Formato 1'!I57*IF('Formato 1'!$D$39=0,0,('Formato 1'!$D$39/('Formato 1'!$D$39+'Formato 1'!$D$52)))</f>
        <v>0</v>
      </c>
      <c r="J43" s="321">
        <f>'Formato 1'!J57*IF('Formato 1'!$D$39=0,0,('Formato 1'!$D$39/('Formato 1'!$D$39+'Formato 1'!$D$52)))</f>
        <v>0</v>
      </c>
      <c r="K43" s="321">
        <f>'Formato 1'!K57*IF('Formato 1'!$D$39=0,0,('Formato 1'!$D$39/('Formato 1'!$D$39+'Formato 1'!$D$52)))</f>
        <v>0</v>
      </c>
      <c r="L43" s="321">
        <f>'Formato 1'!L57*IF('Formato 1'!$D$39=0,0,('Formato 1'!$D$39/('Formato 1'!$D$39+'Formato 1'!$D$52)))</f>
        <v>0</v>
      </c>
      <c r="M43" s="321">
        <f>'Formato 1'!M57*IF('Formato 1'!$D$39=0,0,('Formato 1'!$D$39/('Formato 1'!$D$39+'Formato 1'!$D$52)))</f>
        <v>0</v>
      </c>
      <c r="N43" s="321">
        <f>'Formato 1'!N57*IF('Formato 1'!$D$39=0,0,('Formato 1'!$D$39/('Formato 1'!$D$39+'Formato 1'!$D$52)))</f>
        <v>0</v>
      </c>
      <c r="O43" s="321">
        <f>'Formato 1'!O57*IF('Formato 1'!$D$39=0,0,('Formato 1'!$D$39/('Formato 1'!$D$39+'Formato 1'!$D$52)))</f>
        <v>0</v>
      </c>
      <c r="P43" s="321">
        <f>'Formato 1'!P57*IF('Formato 1'!$D$39=0,0,('Formato 1'!$D$39/('Formato 1'!$D$39+'Formato 1'!$D$52)))</f>
        <v>0</v>
      </c>
      <c r="Q43" s="321">
        <f>'Formato 1'!Q57*IF('Formato 1'!$D$39=0,0,('Formato 1'!$D$39/('Formato 1'!$D$39+'Formato 1'!$D$52)))</f>
        <v>0</v>
      </c>
      <c r="R43" s="321">
        <f>'Formato 1'!R57*IF('Formato 1'!$D$39=0,0,('Formato 1'!$D$39/('Formato 1'!$D$39+'Formato 1'!$D$52)))</f>
        <v>0</v>
      </c>
      <c r="S43" s="321">
        <f>'Formato 1'!S57*IF('Formato 1'!$D$39=0,0,('Formato 1'!$D$39/('Formato 1'!$D$39+'Formato 1'!$D$52)))</f>
        <v>0</v>
      </c>
      <c r="T43" s="321">
        <f>'Formato 1'!T57*IF('Formato 1'!$D$39=0,0,('Formato 1'!$D$39/('Formato 1'!$D$39+'Formato 1'!$D$52)))</f>
        <v>0</v>
      </c>
      <c r="U43" s="321">
        <f>'Formato 1'!U57*IF('Formato 1'!$D$39=0,0,('Formato 1'!$D$39/('Formato 1'!$D$39+'Formato 1'!$D$52)))</f>
        <v>0</v>
      </c>
      <c r="V43" s="321">
        <f>'Formato 1'!V57*IF('Formato 1'!$D$39=0,0,('Formato 1'!$D$39/('Formato 1'!$D$39+'Formato 1'!$D$52)))</f>
        <v>0</v>
      </c>
    </row>
    <row r="44" spans="2:22">
      <c r="B44" s="379" t="s">
        <v>9</v>
      </c>
      <c r="C44" s="8"/>
      <c r="D44" s="378">
        <f t="shared" si="2"/>
        <v>0</v>
      </c>
      <c r="E44" s="378">
        <f>SUM(E37:E43)</f>
        <v>0</v>
      </c>
      <c r="F44" s="378">
        <f t="shared" ref="F44:V44" si="3">SUM(F37:F43)</f>
        <v>0</v>
      </c>
      <c r="G44" s="378">
        <f t="shared" si="3"/>
        <v>0</v>
      </c>
      <c r="H44" s="378">
        <f t="shared" si="3"/>
        <v>0</v>
      </c>
      <c r="I44" s="378">
        <f t="shared" si="3"/>
        <v>0</v>
      </c>
      <c r="J44" s="378">
        <f t="shared" si="3"/>
        <v>0</v>
      </c>
      <c r="K44" s="378">
        <f t="shared" si="3"/>
        <v>0</v>
      </c>
      <c r="L44" s="378">
        <f t="shared" si="3"/>
        <v>0</v>
      </c>
      <c r="M44" s="378">
        <f t="shared" si="3"/>
        <v>0</v>
      </c>
      <c r="N44" s="378">
        <f t="shared" si="3"/>
        <v>0</v>
      </c>
      <c r="O44" s="378">
        <f t="shared" si="3"/>
        <v>0</v>
      </c>
      <c r="P44" s="378">
        <f t="shared" si="3"/>
        <v>0</v>
      </c>
      <c r="Q44" s="378">
        <f t="shared" si="3"/>
        <v>0</v>
      </c>
      <c r="R44" s="378">
        <f t="shared" si="3"/>
        <v>0</v>
      </c>
      <c r="S44" s="378">
        <f t="shared" si="3"/>
        <v>0</v>
      </c>
      <c r="T44" s="378">
        <f t="shared" si="3"/>
        <v>0</v>
      </c>
      <c r="U44" s="378">
        <f t="shared" si="3"/>
        <v>0</v>
      </c>
      <c r="V44" s="378">
        <f t="shared" si="3"/>
        <v>0</v>
      </c>
    </row>
    <row r="45" spans="2:22">
      <c r="B45" s="8"/>
      <c r="C45" s="8"/>
      <c r="D45" s="13"/>
      <c r="E45" s="14"/>
      <c r="F45" s="14"/>
      <c r="G45" s="14"/>
      <c r="H45" s="14"/>
      <c r="I45" s="14"/>
      <c r="J45" s="14"/>
      <c r="K45" s="14"/>
      <c r="L45" s="14"/>
      <c r="M45" s="14"/>
      <c r="N45" s="14"/>
      <c r="O45" s="14"/>
      <c r="P45" s="14"/>
      <c r="Q45" s="14"/>
      <c r="R45" s="14"/>
      <c r="S45" s="14"/>
      <c r="T45" s="14"/>
      <c r="U45" s="14"/>
      <c r="V45" s="14"/>
    </row>
    <row r="46" spans="2:22">
      <c r="B46" s="318" t="s">
        <v>46</v>
      </c>
      <c r="C46" s="8"/>
      <c r="D46" s="8"/>
      <c r="E46" s="8"/>
      <c r="F46" s="8"/>
      <c r="G46" s="8"/>
      <c r="H46" s="8"/>
      <c r="I46" s="8"/>
      <c r="J46" s="8"/>
      <c r="K46" s="8"/>
      <c r="L46" s="8"/>
      <c r="M46" s="8"/>
      <c r="N46" s="8"/>
      <c r="O46" s="8"/>
      <c r="P46" s="8"/>
      <c r="Q46" s="8"/>
      <c r="R46" s="8"/>
      <c r="S46" s="8"/>
      <c r="T46" s="8"/>
      <c r="U46" s="8"/>
      <c r="V46" s="8"/>
    </row>
    <row r="47" spans="2:22">
      <c r="B47" s="293" t="s">
        <v>47</v>
      </c>
      <c r="C47" s="8"/>
      <c r="D47" s="321">
        <f>SUM(E47:V47)</f>
        <v>0</v>
      </c>
      <c r="E47" s="322">
        <f>(E37*$H$24)+(E38*$H$25)+(E39*$H$26)+(E40*$H$27)+(E41*$H$28)+(E42*$H$29)+(E43*$H$30)</f>
        <v>0</v>
      </c>
      <c r="F47" s="322">
        <f t="shared" ref="F47:V47" si="4">(F37*$H$24)+(F38*$H$25)+(F39*$H$26)+(F40*$H$27)+(F41*$H$28)+(F42*$H$29)+(F43*$H$30)</f>
        <v>0</v>
      </c>
      <c r="G47" s="322">
        <f t="shared" si="4"/>
        <v>0</v>
      </c>
      <c r="H47" s="322">
        <f t="shared" si="4"/>
        <v>0</v>
      </c>
      <c r="I47" s="322">
        <f t="shared" si="4"/>
        <v>0</v>
      </c>
      <c r="J47" s="322">
        <f t="shared" si="4"/>
        <v>0</v>
      </c>
      <c r="K47" s="322">
        <f t="shared" si="4"/>
        <v>0</v>
      </c>
      <c r="L47" s="322">
        <f t="shared" si="4"/>
        <v>0</v>
      </c>
      <c r="M47" s="322">
        <f t="shared" si="4"/>
        <v>0</v>
      </c>
      <c r="N47" s="322">
        <f t="shared" si="4"/>
        <v>0</v>
      </c>
      <c r="O47" s="322">
        <f t="shared" si="4"/>
        <v>0</v>
      </c>
      <c r="P47" s="322">
        <f t="shared" si="4"/>
        <v>0</v>
      </c>
      <c r="Q47" s="322">
        <f t="shared" si="4"/>
        <v>0</v>
      </c>
      <c r="R47" s="322">
        <f t="shared" si="4"/>
        <v>0</v>
      </c>
      <c r="S47" s="322">
        <f t="shared" si="4"/>
        <v>0</v>
      </c>
      <c r="T47" s="322">
        <f t="shared" si="4"/>
        <v>0</v>
      </c>
      <c r="U47" s="322">
        <f t="shared" si="4"/>
        <v>0</v>
      </c>
      <c r="V47" s="322">
        <f t="shared" si="4"/>
        <v>0</v>
      </c>
    </row>
    <row r="48" spans="2:22">
      <c r="B48" s="293" t="s">
        <v>48</v>
      </c>
      <c r="C48" s="8"/>
      <c r="D48" s="321">
        <f>SUM(E48:V48)</f>
        <v>0</v>
      </c>
      <c r="E48" s="322">
        <f>(E37*$I$24)+(E38*$I$25)+(E39*$I$26)+(E40*$I$27)+(E41*$I$28)+(E42*$I$29)+(E43*$I$30)</f>
        <v>0</v>
      </c>
      <c r="F48" s="322">
        <f t="shared" ref="F48:V48" si="5">(F37*$I$24)+(F38*$I$25)+(F39*$I$26)+(F40*$I$27)+(F41*$I$28)+(F42*$I$29)+(F43*$I$30)</f>
        <v>0</v>
      </c>
      <c r="G48" s="322">
        <f t="shared" si="5"/>
        <v>0</v>
      </c>
      <c r="H48" s="322">
        <f t="shared" si="5"/>
        <v>0</v>
      </c>
      <c r="I48" s="322">
        <f t="shared" si="5"/>
        <v>0</v>
      </c>
      <c r="J48" s="322">
        <f t="shared" si="5"/>
        <v>0</v>
      </c>
      <c r="K48" s="322">
        <f t="shared" si="5"/>
        <v>0</v>
      </c>
      <c r="L48" s="322">
        <f t="shared" si="5"/>
        <v>0</v>
      </c>
      <c r="M48" s="322">
        <f t="shared" si="5"/>
        <v>0</v>
      </c>
      <c r="N48" s="322">
        <f t="shared" si="5"/>
        <v>0</v>
      </c>
      <c r="O48" s="322">
        <f t="shared" si="5"/>
        <v>0</v>
      </c>
      <c r="P48" s="322">
        <f t="shared" si="5"/>
        <v>0</v>
      </c>
      <c r="Q48" s="322">
        <f t="shared" si="5"/>
        <v>0</v>
      </c>
      <c r="R48" s="322">
        <f t="shared" si="5"/>
        <v>0</v>
      </c>
      <c r="S48" s="322">
        <f t="shared" si="5"/>
        <v>0</v>
      </c>
      <c r="T48" s="322">
        <f t="shared" si="5"/>
        <v>0</v>
      </c>
      <c r="U48" s="322">
        <f t="shared" si="5"/>
        <v>0</v>
      </c>
      <c r="V48" s="322">
        <f t="shared" si="5"/>
        <v>0</v>
      </c>
    </row>
    <row r="49" spans="2:22">
      <c r="B49" s="296" t="s">
        <v>9</v>
      </c>
      <c r="C49" s="8"/>
      <c r="D49" s="242">
        <f>SUM(E49:V49)</f>
        <v>0</v>
      </c>
      <c r="E49" s="242">
        <f>E48+E47</f>
        <v>0</v>
      </c>
      <c r="F49" s="242">
        <f t="shared" ref="F49:V49" si="6">F48+F47</f>
        <v>0</v>
      </c>
      <c r="G49" s="242">
        <f t="shared" si="6"/>
        <v>0</v>
      </c>
      <c r="H49" s="242">
        <f t="shared" si="6"/>
        <v>0</v>
      </c>
      <c r="I49" s="242">
        <f t="shared" si="6"/>
        <v>0</v>
      </c>
      <c r="J49" s="242">
        <f t="shared" si="6"/>
        <v>0</v>
      </c>
      <c r="K49" s="242">
        <f t="shared" si="6"/>
        <v>0</v>
      </c>
      <c r="L49" s="242">
        <f t="shared" si="6"/>
        <v>0</v>
      </c>
      <c r="M49" s="242">
        <f t="shared" si="6"/>
        <v>0</v>
      </c>
      <c r="N49" s="242">
        <f t="shared" si="6"/>
        <v>0</v>
      </c>
      <c r="O49" s="242">
        <f t="shared" si="6"/>
        <v>0</v>
      </c>
      <c r="P49" s="242">
        <f t="shared" si="6"/>
        <v>0</v>
      </c>
      <c r="Q49" s="242">
        <f t="shared" si="6"/>
        <v>0</v>
      </c>
      <c r="R49" s="242">
        <f t="shared" si="6"/>
        <v>0</v>
      </c>
      <c r="S49" s="242">
        <f t="shared" si="6"/>
        <v>0</v>
      </c>
      <c r="T49" s="242">
        <f t="shared" si="6"/>
        <v>0</v>
      </c>
      <c r="U49" s="242">
        <f t="shared" si="6"/>
        <v>0</v>
      </c>
      <c r="V49" s="242">
        <f t="shared" si="6"/>
        <v>0</v>
      </c>
    </row>
    <row r="50" spans="2:22">
      <c r="B50" s="15"/>
      <c r="C50" s="8"/>
      <c r="D50" s="9"/>
      <c r="E50" s="8"/>
      <c r="F50" s="8"/>
      <c r="G50" s="8"/>
      <c r="H50" s="8"/>
      <c r="I50" s="8"/>
      <c r="J50" s="8"/>
      <c r="K50" s="8"/>
      <c r="L50" s="8"/>
      <c r="M50" s="8"/>
      <c r="N50" s="8"/>
      <c r="O50" s="8"/>
      <c r="P50" s="8"/>
      <c r="Q50" s="8"/>
      <c r="R50" s="8"/>
      <c r="S50" s="8"/>
      <c r="T50" s="8"/>
      <c r="U50" s="8"/>
      <c r="V50" s="8"/>
    </row>
    <row r="51" spans="2:22">
      <c r="B51" s="16" t="s">
        <v>49</v>
      </c>
      <c r="C51" s="8"/>
      <c r="D51" s="8"/>
      <c r="E51" s="8"/>
      <c r="F51" s="8"/>
      <c r="G51" s="8"/>
      <c r="H51" s="8"/>
      <c r="I51" s="8"/>
      <c r="J51" s="8"/>
      <c r="K51" s="8"/>
      <c r="L51" s="8"/>
      <c r="M51" s="8"/>
      <c r="N51" s="8"/>
      <c r="O51" s="8"/>
      <c r="P51" s="8"/>
      <c r="Q51" s="8"/>
      <c r="R51" s="8"/>
      <c r="S51" s="8"/>
      <c r="T51" s="8"/>
      <c r="U51" s="8"/>
      <c r="V51" s="8"/>
    </row>
    <row r="52" spans="2:22">
      <c r="B52" s="10"/>
      <c r="C52" s="8"/>
      <c r="D52" s="8"/>
      <c r="E52" s="8"/>
      <c r="F52" s="8"/>
      <c r="G52" s="8"/>
      <c r="H52" s="8"/>
      <c r="I52" s="8"/>
      <c r="J52" s="8"/>
      <c r="K52" s="8"/>
      <c r="L52" s="8"/>
      <c r="M52" s="8"/>
      <c r="N52" s="8"/>
      <c r="O52" s="8"/>
      <c r="P52" s="8"/>
      <c r="Q52" s="8"/>
      <c r="R52" s="8"/>
      <c r="S52" s="8"/>
      <c r="T52" s="8"/>
      <c r="U52" s="8"/>
      <c r="V52" s="8"/>
    </row>
    <row r="53" spans="2:22">
      <c r="B53" s="293" t="s">
        <v>47</v>
      </c>
      <c r="C53" s="8"/>
      <c r="D53" s="323">
        <f>MAX(E53:V53)</f>
        <v>0</v>
      </c>
      <c r="E53" s="323">
        <f>IF(E49=0,0,E47/E49)</f>
        <v>0</v>
      </c>
      <c r="F53" s="323">
        <f t="shared" ref="F53:O53" si="7">IF(F49=0,0,F47/F49)</f>
        <v>0</v>
      </c>
      <c r="G53" s="323">
        <f t="shared" si="7"/>
        <v>0</v>
      </c>
      <c r="H53" s="323">
        <f t="shared" si="7"/>
        <v>0</v>
      </c>
      <c r="I53" s="323">
        <f t="shared" si="7"/>
        <v>0</v>
      </c>
      <c r="J53" s="323">
        <f t="shared" si="7"/>
        <v>0</v>
      </c>
      <c r="K53" s="323">
        <f t="shared" si="7"/>
        <v>0</v>
      </c>
      <c r="L53" s="323">
        <f t="shared" si="7"/>
        <v>0</v>
      </c>
      <c r="M53" s="323">
        <f t="shared" si="7"/>
        <v>0</v>
      </c>
      <c r="N53" s="323">
        <f t="shared" si="7"/>
        <v>0</v>
      </c>
      <c r="O53" s="323">
        <f t="shared" si="7"/>
        <v>0</v>
      </c>
      <c r="P53" s="323">
        <f t="shared" ref="P53:V53" si="8">IF(P49=0,0,P47/P49)</f>
        <v>0</v>
      </c>
      <c r="Q53" s="323">
        <f t="shared" si="8"/>
        <v>0</v>
      </c>
      <c r="R53" s="323">
        <f t="shared" si="8"/>
        <v>0</v>
      </c>
      <c r="S53" s="323">
        <f t="shared" si="8"/>
        <v>0</v>
      </c>
      <c r="T53" s="323">
        <f t="shared" si="8"/>
        <v>0</v>
      </c>
      <c r="U53" s="323">
        <f t="shared" si="8"/>
        <v>0</v>
      </c>
      <c r="V53" s="323">
        <f t="shared" si="8"/>
        <v>0</v>
      </c>
    </row>
    <row r="54" spans="2:22">
      <c r="B54" s="293" t="s">
        <v>48</v>
      </c>
      <c r="C54" s="8"/>
      <c r="D54" s="323">
        <f>MAX(E54:V54)</f>
        <v>0</v>
      </c>
      <c r="E54" s="237">
        <f>IF(E49=0,0,E48/E49)</f>
        <v>0</v>
      </c>
      <c r="F54" s="237">
        <f t="shared" ref="F54:O54" si="9">IF(F49=0,0,F48/F49)</f>
        <v>0</v>
      </c>
      <c r="G54" s="237">
        <f t="shared" si="9"/>
        <v>0</v>
      </c>
      <c r="H54" s="237">
        <f t="shared" si="9"/>
        <v>0</v>
      </c>
      <c r="I54" s="237">
        <f t="shared" si="9"/>
        <v>0</v>
      </c>
      <c r="J54" s="237">
        <f t="shared" si="9"/>
        <v>0</v>
      </c>
      <c r="K54" s="237">
        <f t="shared" si="9"/>
        <v>0</v>
      </c>
      <c r="L54" s="237">
        <f t="shared" si="9"/>
        <v>0</v>
      </c>
      <c r="M54" s="237">
        <f t="shared" si="9"/>
        <v>0</v>
      </c>
      <c r="N54" s="237">
        <f t="shared" si="9"/>
        <v>0</v>
      </c>
      <c r="O54" s="237">
        <f t="shared" si="9"/>
        <v>0</v>
      </c>
      <c r="P54" s="237">
        <f t="shared" ref="P54:V54" si="10">IF(P49=0,0,P48/P49)</f>
        <v>0</v>
      </c>
      <c r="Q54" s="237">
        <f t="shared" si="10"/>
        <v>0</v>
      </c>
      <c r="R54" s="237">
        <f t="shared" si="10"/>
        <v>0</v>
      </c>
      <c r="S54" s="237">
        <f t="shared" si="10"/>
        <v>0</v>
      </c>
      <c r="T54" s="237">
        <f t="shared" si="10"/>
        <v>0</v>
      </c>
      <c r="U54" s="237">
        <f t="shared" si="10"/>
        <v>0</v>
      </c>
      <c r="V54" s="237">
        <f t="shared" si="10"/>
        <v>0</v>
      </c>
    </row>
    <row r="55" spans="2:22">
      <c r="B55" s="296" t="s">
        <v>9</v>
      </c>
      <c r="C55" s="8"/>
      <c r="D55" s="243">
        <f>MAX(E55:V55)</f>
        <v>0</v>
      </c>
      <c r="E55" s="243">
        <f>+E54+E53</f>
        <v>0</v>
      </c>
      <c r="F55" s="243">
        <f t="shared" ref="F55:T55" si="11">+F54+F53</f>
        <v>0</v>
      </c>
      <c r="G55" s="243">
        <f t="shared" si="11"/>
        <v>0</v>
      </c>
      <c r="H55" s="243">
        <f t="shared" si="11"/>
        <v>0</v>
      </c>
      <c r="I55" s="243">
        <f t="shared" si="11"/>
        <v>0</v>
      </c>
      <c r="J55" s="243">
        <f t="shared" si="11"/>
        <v>0</v>
      </c>
      <c r="K55" s="243">
        <f t="shared" si="11"/>
        <v>0</v>
      </c>
      <c r="L55" s="243">
        <f t="shared" si="11"/>
        <v>0</v>
      </c>
      <c r="M55" s="243">
        <f t="shared" si="11"/>
        <v>0</v>
      </c>
      <c r="N55" s="243">
        <f t="shared" si="11"/>
        <v>0</v>
      </c>
      <c r="O55" s="243">
        <f t="shared" si="11"/>
        <v>0</v>
      </c>
      <c r="P55" s="243">
        <f>+P54+P53</f>
        <v>0</v>
      </c>
      <c r="Q55" s="243">
        <f>+Q54+Q53</f>
        <v>0</v>
      </c>
      <c r="R55" s="243">
        <f>+R54+R53</f>
        <v>0</v>
      </c>
      <c r="S55" s="243">
        <f>+S54+S53</f>
        <v>0</v>
      </c>
      <c r="T55" s="243">
        <f t="shared" si="11"/>
        <v>0</v>
      </c>
      <c r="U55" s="243">
        <f>+U54+U53</f>
        <v>0</v>
      </c>
      <c r="V55" s="243">
        <f>+V54+V53</f>
        <v>0</v>
      </c>
    </row>
    <row r="59" spans="2:22">
      <c r="B59" s="295" t="s">
        <v>44</v>
      </c>
      <c r="C59" s="8"/>
      <c r="D59" s="295" t="s">
        <v>9</v>
      </c>
      <c r="E59" s="295" t="s">
        <v>10</v>
      </c>
      <c r="F59" s="295" t="s">
        <v>11</v>
      </c>
      <c r="G59" s="295" t="s">
        <v>12</v>
      </c>
      <c r="H59" s="295" t="s">
        <v>13</v>
      </c>
      <c r="I59" s="295" t="s">
        <v>14</v>
      </c>
      <c r="J59" s="295" t="s">
        <v>15</v>
      </c>
      <c r="K59" s="295" t="s">
        <v>16</v>
      </c>
      <c r="L59" s="295" t="s">
        <v>17</v>
      </c>
      <c r="M59" s="295" t="s">
        <v>50</v>
      </c>
      <c r="N59" s="295" t="s">
        <v>18</v>
      </c>
      <c r="O59" s="295" t="s">
        <v>19</v>
      </c>
      <c r="P59" s="295" t="s">
        <v>20</v>
      </c>
      <c r="Q59" s="295" t="s">
        <v>64</v>
      </c>
      <c r="R59" s="295" t="s">
        <v>65</v>
      </c>
      <c r="S59" s="295" t="s">
        <v>66</v>
      </c>
      <c r="T59" s="295" t="s">
        <v>67</v>
      </c>
      <c r="U59" s="320" t="s">
        <v>68</v>
      </c>
      <c r="V59" s="320" t="s">
        <v>69</v>
      </c>
    </row>
    <row r="60" spans="2:22">
      <c r="B60" s="317"/>
      <c r="C60" s="8"/>
      <c r="D60" s="315"/>
      <c r="E60" s="315"/>
      <c r="F60" s="315"/>
      <c r="G60" s="315"/>
      <c r="H60" s="315"/>
      <c r="I60" s="315"/>
      <c r="J60" s="315"/>
      <c r="K60" s="315"/>
      <c r="L60" s="315"/>
      <c r="M60" s="315"/>
      <c r="N60" s="315"/>
      <c r="O60" s="315"/>
      <c r="P60" s="315"/>
      <c r="Q60" s="315"/>
      <c r="R60" s="315"/>
      <c r="S60" s="315"/>
      <c r="T60" s="315"/>
      <c r="U60" s="316"/>
      <c r="V60" s="316"/>
    </row>
    <row r="61" spans="2:22">
      <c r="B61" s="377" t="str">
        <f>+'Formato 1'!C41</f>
        <v>Obras del Tratamiento Terciario</v>
      </c>
      <c r="C61" s="8"/>
      <c r="D61" s="315"/>
      <c r="E61" s="315"/>
      <c r="F61" s="315"/>
      <c r="G61" s="315"/>
      <c r="H61" s="315"/>
      <c r="I61" s="315"/>
      <c r="J61" s="315"/>
      <c r="K61" s="315"/>
      <c r="L61" s="315"/>
      <c r="M61" s="315"/>
      <c r="N61" s="315"/>
      <c r="O61" s="315"/>
      <c r="P61" s="315"/>
      <c r="Q61" s="315"/>
      <c r="R61" s="315"/>
      <c r="S61" s="315"/>
      <c r="T61" s="315"/>
      <c r="U61" s="316"/>
      <c r="V61" s="316"/>
    </row>
    <row r="62" spans="2:22">
      <c r="B62" s="318" t="s">
        <v>45</v>
      </c>
      <c r="C62" s="8"/>
      <c r="D62" s="12"/>
      <c r="E62" s="8"/>
      <c r="F62" s="8"/>
      <c r="G62" s="8"/>
      <c r="H62" s="8"/>
      <c r="I62" s="8"/>
      <c r="J62" s="8"/>
      <c r="K62" s="8"/>
      <c r="L62" s="8"/>
      <c r="M62" s="8"/>
      <c r="N62" s="8"/>
      <c r="O62" s="8"/>
      <c r="P62" s="8"/>
      <c r="Q62" s="8"/>
      <c r="R62" s="8"/>
      <c r="S62" s="8"/>
      <c r="T62" s="8"/>
      <c r="U62" s="31"/>
      <c r="V62" s="31"/>
    </row>
    <row r="63" spans="2:22">
      <c r="B63" s="293" t="str">
        <f>+B37</f>
        <v>Conceptos de Construcción y Equipamiento</v>
      </c>
      <c r="C63" s="8"/>
      <c r="D63" s="321">
        <f t="shared" ref="D63:D70" si="12">SUM(E63:V63)</f>
        <v>0</v>
      </c>
      <c r="E63" s="321">
        <f>+'Formato 1'!E45</f>
        <v>0</v>
      </c>
      <c r="F63" s="321">
        <f>+'Formato 1'!F45</f>
        <v>0</v>
      </c>
      <c r="G63" s="321">
        <f>+'Formato 1'!G45</f>
        <v>0</v>
      </c>
      <c r="H63" s="321">
        <f>+'Formato 1'!H45</f>
        <v>0</v>
      </c>
      <c r="I63" s="321">
        <f>+'Formato 1'!I45</f>
        <v>0</v>
      </c>
      <c r="J63" s="321">
        <f>+'Formato 1'!J45</f>
        <v>0</v>
      </c>
      <c r="K63" s="321">
        <f>+'Formato 1'!K45</f>
        <v>0</v>
      </c>
      <c r="L63" s="321">
        <f>+'Formato 1'!L45</f>
        <v>0</v>
      </c>
      <c r="M63" s="321">
        <f>+'Formato 1'!M45</f>
        <v>0</v>
      </c>
      <c r="N63" s="321">
        <f>+'Formato 1'!N45</f>
        <v>0</v>
      </c>
      <c r="O63" s="321">
        <f>+'Formato 1'!O45</f>
        <v>0</v>
      </c>
      <c r="P63" s="321">
        <f>+'Formato 1'!P45</f>
        <v>0</v>
      </c>
      <c r="Q63" s="321">
        <f>+'Formato 1'!Q45</f>
        <v>0</v>
      </c>
      <c r="R63" s="321">
        <f>+'Formato 1'!R45</f>
        <v>0</v>
      </c>
      <c r="S63" s="321">
        <f>+'Formato 1'!S45</f>
        <v>0</v>
      </c>
      <c r="T63" s="321">
        <f>+'Formato 1'!T45</f>
        <v>0</v>
      </c>
      <c r="U63" s="321">
        <f>+'Formato 1'!U45</f>
        <v>0</v>
      </c>
      <c r="V63" s="321">
        <f>+'Formato 1'!V45</f>
        <v>0</v>
      </c>
    </row>
    <row r="64" spans="2:22">
      <c r="B64" s="293" t="str">
        <f t="shared" ref="B64:B69" si="13">+B38</f>
        <v>Supervisión</v>
      </c>
      <c r="C64" s="8"/>
      <c r="D64" s="321">
        <f t="shared" si="12"/>
        <v>0</v>
      </c>
      <c r="E64" s="321">
        <f>+'Formato 1'!E48</f>
        <v>0</v>
      </c>
      <c r="F64" s="321">
        <f>+'Formato 1'!F48</f>
        <v>0</v>
      </c>
      <c r="G64" s="321">
        <f>+'Formato 1'!G48</f>
        <v>0</v>
      </c>
      <c r="H64" s="321">
        <f>+'Formato 1'!H48</f>
        <v>0</v>
      </c>
      <c r="I64" s="321">
        <f>+'Formato 1'!I48</f>
        <v>0</v>
      </c>
      <c r="J64" s="321">
        <f>+'Formato 1'!J48</f>
        <v>0</v>
      </c>
      <c r="K64" s="321">
        <f>+'Formato 1'!K48</f>
        <v>0</v>
      </c>
      <c r="L64" s="321">
        <f>+'Formato 1'!L48</f>
        <v>0</v>
      </c>
      <c r="M64" s="321">
        <f>+'Formato 1'!M48</f>
        <v>0</v>
      </c>
      <c r="N64" s="321">
        <f>+'Formato 1'!N48</f>
        <v>0</v>
      </c>
      <c r="O64" s="321">
        <f>+'Formato 1'!O48</f>
        <v>0</v>
      </c>
      <c r="P64" s="321">
        <f>+'Formato 1'!P48</f>
        <v>0</v>
      </c>
      <c r="Q64" s="321">
        <f>+'Formato 1'!Q48</f>
        <v>0</v>
      </c>
      <c r="R64" s="321">
        <f>+'Formato 1'!R48</f>
        <v>0</v>
      </c>
      <c r="S64" s="321">
        <f>+'Formato 1'!S48</f>
        <v>0</v>
      </c>
      <c r="T64" s="321">
        <f>+'Formato 1'!T48</f>
        <v>0</v>
      </c>
      <c r="U64" s="321">
        <f>+'Formato 1'!U48</f>
        <v>0</v>
      </c>
      <c r="V64" s="321">
        <f>+'Formato 1'!V48</f>
        <v>0</v>
      </c>
    </row>
    <row r="65" spans="2:22">
      <c r="B65" s="293" t="str">
        <f t="shared" si="13"/>
        <v>Gerenciación</v>
      </c>
      <c r="C65" s="8"/>
      <c r="D65" s="321">
        <f t="shared" si="12"/>
        <v>0</v>
      </c>
      <c r="E65" s="321">
        <f>+'Formato 1'!E49</f>
        <v>0</v>
      </c>
      <c r="F65" s="321">
        <f>+'Formato 1'!F49</f>
        <v>0</v>
      </c>
      <c r="G65" s="321">
        <f>+'Formato 1'!G49</f>
        <v>0</v>
      </c>
      <c r="H65" s="321">
        <f>+'Formato 1'!H49</f>
        <v>0</v>
      </c>
      <c r="I65" s="321">
        <f>+'Formato 1'!I49</f>
        <v>0</v>
      </c>
      <c r="J65" s="321">
        <f>+'Formato 1'!J49</f>
        <v>0</v>
      </c>
      <c r="K65" s="321">
        <f>+'Formato 1'!K49</f>
        <v>0</v>
      </c>
      <c r="L65" s="321">
        <f>+'Formato 1'!L49</f>
        <v>0</v>
      </c>
      <c r="M65" s="321">
        <f>+'Formato 1'!M49</f>
        <v>0</v>
      </c>
      <c r="N65" s="321">
        <f>+'Formato 1'!N49</f>
        <v>0</v>
      </c>
      <c r="O65" s="321">
        <f>+'Formato 1'!O49</f>
        <v>0</v>
      </c>
      <c r="P65" s="321">
        <f>+'Formato 1'!P49</f>
        <v>0</v>
      </c>
      <c r="Q65" s="321">
        <f>+'Formato 1'!Q49</f>
        <v>0</v>
      </c>
      <c r="R65" s="321">
        <f>+'Formato 1'!R49</f>
        <v>0</v>
      </c>
      <c r="S65" s="321">
        <f>+'Formato 1'!S49</f>
        <v>0</v>
      </c>
      <c r="T65" s="321">
        <f>+'Formato 1'!T49</f>
        <v>0</v>
      </c>
      <c r="U65" s="321">
        <f>+'Formato 1'!U49</f>
        <v>0</v>
      </c>
      <c r="V65" s="321">
        <f>+'Formato 1'!V49</f>
        <v>0</v>
      </c>
    </row>
    <row r="66" spans="2:22">
      <c r="B66" s="293" t="str">
        <f t="shared" si="13"/>
        <v>Honorarios del Fideicomiso de Administración</v>
      </c>
      <c r="C66" s="8"/>
      <c r="D66" s="321">
        <f t="shared" si="12"/>
        <v>0</v>
      </c>
      <c r="E66" s="321">
        <f>'Formato 1'!E54*IF('Formato 1'!$D$39=0,0,('Formato 1'!$D$52/('Formato 1'!$D$39+'Formato 1'!$D$52)))</f>
        <v>0</v>
      </c>
      <c r="F66" s="321">
        <f>'Formato 1'!F54*IF('Formato 1'!$D$39=0,0,('Formato 1'!$D$52/('Formato 1'!$D$39+'Formato 1'!$D$52)))</f>
        <v>0</v>
      </c>
      <c r="G66" s="321">
        <f>'Formato 1'!G54*IF('Formato 1'!$D$39=0,0,('Formato 1'!$D$52/('Formato 1'!$D$39+'Formato 1'!$D$52)))</f>
        <v>0</v>
      </c>
      <c r="H66" s="321">
        <f>'Formato 1'!H54*IF('Formato 1'!$D$39=0,0,('Formato 1'!$D$52/('Formato 1'!$D$39+'Formato 1'!$D$52)))</f>
        <v>0</v>
      </c>
      <c r="I66" s="321">
        <f>'Formato 1'!I54*IF('Formato 1'!$D$39=0,0,('Formato 1'!$D$52/('Formato 1'!$D$39+'Formato 1'!$D$52)))</f>
        <v>0</v>
      </c>
      <c r="J66" s="321">
        <f>'Formato 1'!J54*IF('Formato 1'!$D$39=0,0,('Formato 1'!$D$52/('Formato 1'!$D$39+'Formato 1'!$D$52)))</f>
        <v>0</v>
      </c>
      <c r="K66" s="321">
        <f>'Formato 1'!K54*IF('Formato 1'!$D$39=0,0,('Formato 1'!$D$52/('Formato 1'!$D$39+'Formato 1'!$D$52)))</f>
        <v>0</v>
      </c>
      <c r="L66" s="321">
        <f>'Formato 1'!L54*IF('Formato 1'!$D$39=0,0,('Formato 1'!$D$52/('Formato 1'!$D$39+'Formato 1'!$D$52)))</f>
        <v>0</v>
      </c>
      <c r="M66" s="321">
        <f>'Formato 1'!M54*IF('Formato 1'!$D$39=0,0,('Formato 1'!$D$52/('Formato 1'!$D$39+'Formato 1'!$D$52)))</f>
        <v>0</v>
      </c>
      <c r="N66" s="321">
        <f>'Formato 1'!N54*IF('Formato 1'!$D$39=0,0,('Formato 1'!$D$52/('Formato 1'!$D$39+'Formato 1'!$D$52)))</f>
        <v>0</v>
      </c>
      <c r="O66" s="321">
        <f>'Formato 1'!O54*IF('Formato 1'!$D$39=0,0,('Formato 1'!$D$52/('Formato 1'!$D$39+'Formato 1'!$D$52)))</f>
        <v>0</v>
      </c>
      <c r="P66" s="321">
        <f>'Formato 1'!P54*IF('Formato 1'!$D$39=0,0,('Formato 1'!$D$52/('Formato 1'!$D$39+'Formato 1'!$D$52)))</f>
        <v>0</v>
      </c>
      <c r="Q66" s="321">
        <f>'Formato 1'!Q54*IF('Formato 1'!$D$39=0,0,('Formato 1'!$D$52/('Formato 1'!$D$39+'Formato 1'!$D$52)))</f>
        <v>0</v>
      </c>
      <c r="R66" s="321">
        <f>'Formato 1'!R54*IF('Formato 1'!$D$39=0,0,('Formato 1'!$D$52/('Formato 1'!$D$39+'Formato 1'!$D$52)))</f>
        <v>0</v>
      </c>
      <c r="S66" s="321">
        <f>'Formato 1'!S54*IF('Formato 1'!$D$39=0,0,('Formato 1'!$D$52/('Formato 1'!$D$39+'Formato 1'!$D$52)))</f>
        <v>0</v>
      </c>
      <c r="T66" s="321">
        <f>'Formato 1'!T54*IF('Formato 1'!$D$39=0,0,('Formato 1'!$D$52/('Formato 1'!$D$39+'Formato 1'!$D$52)))</f>
        <v>0</v>
      </c>
      <c r="U66" s="321">
        <f>'Formato 1'!U54*IF('Formato 1'!$D$39=0,0,('Formato 1'!$D$52/('Formato 1'!$D$39+'Formato 1'!$D$52)))</f>
        <v>0</v>
      </c>
      <c r="V66" s="321">
        <f>'Formato 1'!V54*IF('Formato 1'!$D$39=0,0,('Formato 1'!$D$52/('Formato 1'!$D$39+'Formato 1'!$D$52)))</f>
        <v>0</v>
      </c>
    </row>
    <row r="67" spans="2:22">
      <c r="B67" s="293" t="str">
        <f t="shared" si="13"/>
        <v>Seguros y Fianzas</v>
      </c>
      <c r="C67" s="8"/>
      <c r="D67" s="321">
        <f t="shared" si="12"/>
        <v>0</v>
      </c>
      <c r="E67" s="321">
        <f>'Formato 1'!E55*IF('Formato 1'!$D$39=0,0,('Formato 1'!$D$52/('Formato 1'!$D$39+'Formato 1'!$D$52)))</f>
        <v>0</v>
      </c>
      <c r="F67" s="321">
        <f>'Formato 1'!F55*IF('Formato 1'!$D$39=0,0,('Formato 1'!$D$52/('Formato 1'!$D$39+'Formato 1'!$D$52)))</f>
        <v>0</v>
      </c>
      <c r="G67" s="321">
        <f>'Formato 1'!G55*IF('Formato 1'!$D$39=0,0,('Formato 1'!$D$52/('Formato 1'!$D$39+'Formato 1'!$D$52)))</f>
        <v>0</v>
      </c>
      <c r="H67" s="321">
        <f>'Formato 1'!H55*IF('Formato 1'!$D$39=0,0,('Formato 1'!$D$52/('Formato 1'!$D$39+'Formato 1'!$D$52)))</f>
        <v>0</v>
      </c>
      <c r="I67" s="321">
        <f>'Formato 1'!I55*IF('Formato 1'!$D$39=0,0,('Formato 1'!$D$52/('Formato 1'!$D$39+'Formato 1'!$D$52)))</f>
        <v>0</v>
      </c>
      <c r="J67" s="321">
        <f>'Formato 1'!J55*IF('Formato 1'!$D$39=0,0,('Formato 1'!$D$52/('Formato 1'!$D$39+'Formato 1'!$D$52)))</f>
        <v>0</v>
      </c>
      <c r="K67" s="321">
        <f>'Formato 1'!K55*IF('Formato 1'!$D$39=0,0,('Formato 1'!$D$52/('Formato 1'!$D$39+'Formato 1'!$D$52)))</f>
        <v>0</v>
      </c>
      <c r="L67" s="321">
        <f>'Formato 1'!L55*IF('Formato 1'!$D$39=0,0,('Formato 1'!$D$52/('Formato 1'!$D$39+'Formato 1'!$D$52)))</f>
        <v>0</v>
      </c>
      <c r="M67" s="321">
        <f>'Formato 1'!M55*IF('Formato 1'!$D$39=0,0,('Formato 1'!$D$52/('Formato 1'!$D$39+'Formato 1'!$D$52)))</f>
        <v>0</v>
      </c>
      <c r="N67" s="321">
        <f>'Formato 1'!N55*IF('Formato 1'!$D$39=0,0,('Formato 1'!$D$52/('Formato 1'!$D$39+'Formato 1'!$D$52)))</f>
        <v>0</v>
      </c>
      <c r="O67" s="321">
        <f>'Formato 1'!O55*IF('Formato 1'!$D$39=0,0,('Formato 1'!$D$52/('Formato 1'!$D$39+'Formato 1'!$D$52)))</f>
        <v>0</v>
      </c>
      <c r="P67" s="321">
        <f>'Formato 1'!P55*IF('Formato 1'!$D$39=0,0,('Formato 1'!$D$52/('Formato 1'!$D$39+'Formato 1'!$D$52)))</f>
        <v>0</v>
      </c>
      <c r="Q67" s="321">
        <f>'Formato 1'!Q55*IF('Formato 1'!$D$39=0,0,('Formato 1'!$D$52/('Formato 1'!$D$39+'Formato 1'!$D$52)))</f>
        <v>0</v>
      </c>
      <c r="R67" s="321">
        <f>'Formato 1'!R55*IF('Formato 1'!$D$39=0,0,('Formato 1'!$D$52/('Formato 1'!$D$39+'Formato 1'!$D$52)))</f>
        <v>0</v>
      </c>
      <c r="S67" s="321">
        <f>'Formato 1'!S55*IF('Formato 1'!$D$39=0,0,('Formato 1'!$D$52/('Formato 1'!$D$39+'Formato 1'!$D$52)))</f>
        <v>0</v>
      </c>
      <c r="T67" s="321">
        <f>'Formato 1'!T55*IF('Formato 1'!$D$39=0,0,('Formato 1'!$D$52/('Formato 1'!$D$39+'Formato 1'!$D$52)))</f>
        <v>0</v>
      </c>
      <c r="U67" s="321">
        <f>'Formato 1'!U55*IF('Formato 1'!$D$39=0,0,('Formato 1'!$D$52/('Formato 1'!$D$39+'Formato 1'!$D$52)))</f>
        <v>0</v>
      </c>
      <c r="V67" s="321">
        <f>'Formato 1'!V55*IF('Formato 1'!$D$39=0,0,('Formato 1'!$D$52/('Formato 1'!$D$39+'Formato 1'!$D$52)))</f>
        <v>0</v>
      </c>
    </row>
    <row r="68" spans="2:22">
      <c r="B68" s="293" t="str">
        <f t="shared" si="13"/>
        <v>Cartas de Crédito</v>
      </c>
      <c r="C68" s="8"/>
      <c r="D68" s="321">
        <f t="shared" si="12"/>
        <v>0</v>
      </c>
      <c r="E68" s="321">
        <f>'Formato 1'!E56*IF('Formato 1'!$D$39=0,0,('Formato 1'!$D$52/('Formato 1'!$D$39+'Formato 1'!$D$52)))</f>
        <v>0</v>
      </c>
      <c r="F68" s="321">
        <f>'Formato 1'!F56*IF('Formato 1'!$D$39=0,0,('Formato 1'!$D$52/('Formato 1'!$D$39+'Formato 1'!$D$52)))</f>
        <v>0</v>
      </c>
      <c r="G68" s="321">
        <f>'Formato 1'!G56*IF('Formato 1'!$D$39=0,0,('Formato 1'!$D$52/('Formato 1'!$D$39+'Formato 1'!$D$52)))</f>
        <v>0</v>
      </c>
      <c r="H68" s="321">
        <f>'Formato 1'!H56*IF('Formato 1'!$D$39=0,0,('Formato 1'!$D$52/('Formato 1'!$D$39+'Formato 1'!$D$52)))</f>
        <v>0</v>
      </c>
      <c r="I68" s="321">
        <f>'Formato 1'!I56*IF('Formato 1'!$D$39=0,0,('Formato 1'!$D$52/('Formato 1'!$D$39+'Formato 1'!$D$52)))</f>
        <v>0</v>
      </c>
      <c r="J68" s="321">
        <f>'Formato 1'!J56*IF('Formato 1'!$D$39=0,0,('Formato 1'!$D$52/('Formato 1'!$D$39+'Formato 1'!$D$52)))</f>
        <v>0</v>
      </c>
      <c r="K68" s="321">
        <f>'Formato 1'!K56*IF('Formato 1'!$D$39=0,0,('Formato 1'!$D$52/('Formato 1'!$D$39+'Formato 1'!$D$52)))</f>
        <v>0</v>
      </c>
      <c r="L68" s="321">
        <f>'Formato 1'!L56*IF('Formato 1'!$D$39=0,0,('Formato 1'!$D$52/('Formato 1'!$D$39+'Formato 1'!$D$52)))</f>
        <v>0</v>
      </c>
      <c r="M68" s="321">
        <f>'Formato 1'!M56*IF('Formato 1'!$D$39=0,0,('Formato 1'!$D$52/('Formato 1'!$D$39+'Formato 1'!$D$52)))</f>
        <v>0</v>
      </c>
      <c r="N68" s="321">
        <f>'Formato 1'!N56*IF('Formato 1'!$D$39=0,0,('Formato 1'!$D$52/('Formato 1'!$D$39+'Formato 1'!$D$52)))</f>
        <v>0</v>
      </c>
      <c r="O68" s="321">
        <f>'Formato 1'!O56*IF('Formato 1'!$D$39=0,0,('Formato 1'!$D$52/('Formato 1'!$D$39+'Formato 1'!$D$52)))</f>
        <v>0</v>
      </c>
      <c r="P68" s="321">
        <f>'Formato 1'!P56*IF('Formato 1'!$D$39=0,0,('Formato 1'!$D$52/('Formato 1'!$D$39+'Formato 1'!$D$52)))</f>
        <v>0</v>
      </c>
      <c r="Q68" s="321">
        <f>'Formato 1'!Q56*IF('Formato 1'!$D$39=0,0,('Formato 1'!$D$52/('Formato 1'!$D$39+'Formato 1'!$D$52)))</f>
        <v>0</v>
      </c>
      <c r="R68" s="321">
        <f>'Formato 1'!R56*IF('Formato 1'!$D$39=0,0,('Formato 1'!$D$52/('Formato 1'!$D$39+'Formato 1'!$D$52)))</f>
        <v>0</v>
      </c>
      <c r="S68" s="321">
        <f>'Formato 1'!S56*IF('Formato 1'!$D$39=0,0,('Formato 1'!$D$52/('Formato 1'!$D$39+'Formato 1'!$D$52)))</f>
        <v>0</v>
      </c>
      <c r="T68" s="321">
        <f>'Formato 1'!T56*IF('Formato 1'!$D$39=0,0,('Formato 1'!$D$52/('Formato 1'!$D$39+'Formato 1'!$D$52)))</f>
        <v>0</v>
      </c>
      <c r="U68" s="321">
        <f>'Formato 1'!U56*IF('Formato 1'!$D$39=0,0,('Formato 1'!$D$52/('Formato 1'!$D$39+'Formato 1'!$D$52)))</f>
        <v>0</v>
      </c>
      <c r="V68" s="321">
        <f>'Formato 1'!V56*IF('Formato 1'!$D$39=0,0,('Formato 1'!$D$52/('Formato 1'!$D$39+'Formato 1'!$D$52)))</f>
        <v>0</v>
      </c>
    </row>
    <row r="69" spans="2:22">
      <c r="B69" s="293" t="str">
        <f t="shared" si="13"/>
        <v>Comisiones bancarias</v>
      </c>
      <c r="C69" s="8"/>
      <c r="D69" s="321">
        <f t="shared" si="12"/>
        <v>0</v>
      </c>
      <c r="E69" s="321">
        <f>'Formato 1'!E57*IF('Formato 1'!$D$39=0,0,('Formato 1'!$D$52/('Formato 1'!$D$39+'Formato 1'!$D$52)))</f>
        <v>0</v>
      </c>
      <c r="F69" s="321">
        <f>'Formato 1'!F57*IF('Formato 1'!$D$39=0,0,('Formato 1'!$D$52/('Formato 1'!$D$39+'Formato 1'!$D$52)))</f>
        <v>0</v>
      </c>
      <c r="G69" s="321">
        <f>'Formato 1'!G57*IF('Formato 1'!$D$39=0,0,('Formato 1'!$D$52/('Formato 1'!$D$39+'Formato 1'!$D$52)))</f>
        <v>0</v>
      </c>
      <c r="H69" s="321">
        <f>'Formato 1'!H57*IF('Formato 1'!$D$39=0,0,('Formato 1'!$D$52/('Formato 1'!$D$39+'Formato 1'!$D$52)))</f>
        <v>0</v>
      </c>
      <c r="I69" s="321">
        <f>'Formato 1'!I57*IF('Formato 1'!$D$39=0,0,('Formato 1'!$D$52/('Formato 1'!$D$39+'Formato 1'!$D$52)))</f>
        <v>0</v>
      </c>
      <c r="J69" s="321">
        <f>'Formato 1'!J57*IF('Formato 1'!$D$39=0,0,('Formato 1'!$D$52/('Formato 1'!$D$39+'Formato 1'!$D$52)))</f>
        <v>0</v>
      </c>
      <c r="K69" s="321">
        <f>'Formato 1'!K57*IF('Formato 1'!$D$39=0,0,('Formato 1'!$D$52/('Formato 1'!$D$39+'Formato 1'!$D$52)))</f>
        <v>0</v>
      </c>
      <c r="L69" s="321">
        <f>'Formato 1'!L57*IF('Formato 1'!$D$39=0,0,('Formato 1'!$D$52/('Formato 1'!$D$39+'Formato 1'!$D$52)))</f>
        <v>0</v>
      </c>
      <c r="M69" s="321">
        <f>'Formato 1'!M57*IF('Formato 1'!$D$39=0,0,('Formato 1'!$D$52/('Formato 1'!$D$39+'Formato 1'!$D$52)))</f>
        <v>0</v>
      </c>
      <c r="N69" s="321">
        <f>'Formato 1'!N57*IF('Formato 1'!$D$39=0,0,('Formato 1'!$D$52/('Formato 1'!$D$39+'Formato 1'!$D$52)))</f>
        <v>0</v>
      </c>
      <c r="O69" s="321">
        <f>'Formato 1'!O57*IF('Formato 1'!$D$39=0,0,('Formato 1'!$D$52/('Formato 1'!$D$39+'Formato 1'!$D$52)))</f>
        <v>0</v>
      </c>
      <c r="P69" s="321">
        <f>'Formato 1'!P57*IF('Formato 1'!$D$39=0,0,('Formato 1'!$D$52/('Formato 1'!$D$39+'Formato 1'!$D$52)))</f>
        <v>0</v>
      </c>
      <c r="Q69" s="321">
        <f>'Formato 1'!Q57*IF('Formato 1'!$D$39=0,0,('Formato 1'!$D$52/('Formato 1'!$D$39+'Formato 1'!$D$52)))</f>
        <v>0</v>
      </c>
      <c r="R69" s="321">
        <f>'Formato 1'!R57*IF('Formato 1'!$D$39=0,0,('Formato 1'!$D$52/('Formato 1'!$D$39+'Formato 1'!$D$52)))</f>
        <v>0</v>
      </c>
      <c r="S69" s="321">
        <f>'Formato 1'!S57*IF('Formato 1'!$D$39=0,0,('Formato 1'!$D$52/('Formato 1'!$D$39+'Formato 1'!$D$52)))</f>
        <v>0</v>
      </c>
      <c r="T69" s="321">
        <f>'Formato 1'!T57*IF('Formato 1'!$D$39=0,0,('Formato 1'!$D$52/('Formato 1'!$D$39+'Formato 1'!$D$52)))</f>
        <v>0</v>
      </c>
      <c r="U69" s="321">
        <f>'Formato 1'!U57*IF('Formato 1'!$D$39=0,0,('Formato 1'!$D$52/('Formato 1'!$D$39+'Formato 1'!$D$52)))</f>
        <v>0</v>
      </c>
      <c r="V69" s="321">
        <f>'Formato 1'!V57*IF('Formato 1'!$D$39=0,0,('Formato 1'!$D$52/('Formato 1'!$D$39+'Formato 1'!$D$52)))</f>
        <v>0</v>
      </c>
    </row>
    <row r="70" spans="2:22">
      <c r="B70" s="379" t="s">
        <v>9</v>
      </c>
      <c r="C70" s="8"/>
      <c r="D70" s="378">
        <f t="shared" si="12"/>
        <v>0</v>
      </c>
      <c r="E70" s="378">
        <f t="shared" ref="E70:V70" si="14">SUM(E63:E69)</f>
        <v>0</v>
      </c>
      <c r="F70" s="378">
        <f t="shared" si="14"/>
        <v>0</v>
      </c>
      <c r="G70" s="378">
        <f t="shared" si="14"/>
        <v>0</v>
      </c>
      <c r="H70" s="378">
        <f t="shared" si="14"/>
        <v>0</v>
      </c>
      <c r="I70" s="378">
        <f t="shared" si="14"/>
        <v>0</v>
      </c>
      <c r="J70" s="378">
        <f t="shared" si="14"/>
        <v>0</v>
      </c>
      <c r="K70" s="378">
        <f t="shared" si="14"/>
        <v>0</v>
      </c>
      <c r="L70" s="378">
        <f t="shared" si="14"/>
        <v>0</v>
      </c>
      <c r="M70" s="378">
        <f t="shared" si="14"/>
        <v>0</v>
      </c>
      <c r="N70" s="378">
        <f t="shared" si="14"/>
        <v>0</v>
      </c>
      <c r="O70" s="378">
        <f t="shared" si="14"/>
        <v>0</v>
      </c>
      <c r="P70" s="378">
        <f t="shared" si="14"/>
        <v>0</v>
      </c>
      <c r="Q70" s="378">
        <f t="shared" si="14"/>
        <v>0</v>
      </c>
      <c r="R70" s="378">
        <f t="shared" si="14"/>
        <v>0</v>
      </c>
      <c r="S70" s="378">
        <f t="shared" si="14"/>
        <v>0</v>
      </c>
      <c r="T70" s="378">
        <f t="shared" si="14"/>
        <v>0</v>
      </c>
      <c r="U70" s="378">
        <f t="shared" si="14"/>
        <v>0</v>
      </c>
      <c r="V70" s="378">
        <f t="shared" si="14"/>
        <v>0</v>
      </c>
    </row>
    <row r="71" spans="2:22">
      <c r="B71" s="8"/>
      <c r="C71" s="8"/>
      <c r="D71" s="13"/>
      <c r="E71" s="14"/>
      <c r="F71" s="14"/>
      <c r="G71" s="14"/>
      <c r="H71" s="14"/>
      <c r="I71" s="14"/>
      <c r="J71" s="14"/>
      <c r="K71" s="14"/>
      <c r="L71" s="14"/>
      <c r="M71" s="14"/>
      <c r="N71" s="14"/>
      <c r="O71" s="14"/>
      <c r="P71" s="14"/>
      <c r="Q71" s="14"/>
      <c r="R71" s="14"/>
      <c r="S71" s="14"/>
      <c r="T71" s="14"/>
      <c r="U71" s="14"/>
      <c r="V71" s="14"/>
    </row>
    <row r="72" spans="2:22">
      <c r="B72" s="318" t="s">
        <v>46</v>
      </c>
      <c r="C72" s="8"/>
      <c r="D72" s="8"/>
      <c r="E72" s="8"/>
      <c r="F72" s="8"/>
      <c r="G72" s="8"/>
      <c r="H72" s="8"/>
      <c r="I72" s="8"/>
      <c r="J72" s="8"/>
      <c r="K72" s="8"/>
      <c r="L72" s="8"/>
      <c r="M72" s="8"/>
      <c r="N72" s="8"/>
      <c r="O72" s="8"/>
      <c r="P72" s="8"/>
      <c r="Q72" s="8"/>
      <c r="R72" s="8"/>
      <c r="S72" s="8"/>
      <c r="T72" s="8"/>
      <c r="U72" s="8"/>
      <c r="V72" s="8"/>
    </row>
    <row r="73" spans="2:22">
      <c r="B73" s="293" t="s">
        <v>47</v>
      </c>
      <c r="C73" s="8"/>
      <c r="D73" s="321">
        <f>SUM(E73:V73)</f>
        <v>0</v>
      </c>
      <c r="E73" s="322">
        <f>(E63*$H$24)+(E64*$H$25)+(E65*$H$26)+(E66*$H$27)+(E67*$H$28)+(E68*$H$29)+(E69*$H$30)</f>
        <v>0</v>
      </c>
      <c r="F73" s="322">
        <f t="shared" ref="F73:V73" si="15">(F63*$H$24)+(F64*$H$25)+(F65*$H$26)+(F66*$H$27)+(F67*$H$28)+(F68*$H$29)+(F69*$H$30)</f>
        <v>0</v>
      </c>
      <c r="G73" s="322">
        <f t="shared" si="15"/>
        <v>0</v>
      </c>
      <c r="H73" s="322">
        <f t="shared" si="15"/>
        <v>0</v>
      </c>
      <c r="I73" s="322">
        <f t="shared" si="15"/>
        <v>0</v>
      </c>
      <c r="J73" s="322">
        <f t="shared" si="15"/>
        <v>0</v>
      </c>
      <c r="K73" s="322">
        <f t="shared" si="15"/>
        <v>0</v>
      </c>
      <c r="L73" s="322">
        <f t="shared" si="15"/>
        <v>0</v>
      </c>
      <c r="M73" s="322">
        <f t="shared" si="15"/>
        <v>0</v>
      </c>
      <c r="N73" s="322">
        <f t="shared" si="15"/>
        <v>0</v>
      </c>
      <c r="O73" s="322">
        <f t="shared" si="15"/>
        <v>0</v>
      </c>
      <c r="P73" s="322">
        <f t="shared" si="15"/>
        <v>0</v>
      </c>
      <c r="Q73" s="322">
        <f t="shared" si="15"/>
        <v>0</v>
      </c>
      <c r="R73" s="322">
        <f t="shared" si="15"/>
        <v>0</v>
      </c>
      <c r="S73" s="322">
        <f t="shared" si="15"/>
        <v>0</v>
      </c>
      <c r="T73" s="322">
        <f t="shared" si="15"/>
        <v>0</v>
      </c>
      <c r="U73" s="322">
        <f t="shared" si="15"/>
        <v>0</v>
      </c>
      <c r="V73" s="322">
        <f t="shared" si="15"/>
        <v>0</v>
      </c>
    </row>
    <row r="74" spans="2:22">
      <c r="B74" s="293" t="s">
        <v>48</v>
      </c>
      <c r="C74" s="8"/>
      <c r="D74" s="321">
        <f>SUM(E74:V74)</f>
        <v>0</v>
      </c>
      <c r="E74" s="322">
        <f>(E63*$I$24)+(E64*$I$25)+(E65*$I$26)+(E66*$I$27)+(E67*$I$28)+(E68*$I$29)+(E69*$I$30)</f>
        <v>0</v>
      </c>
      <c r="F74" s="322">
        <f t="shared" ref="F74:V74" si="16">(F63*$I$24)+(F64*$I$25)+(F65*$I$26)+(F66*$I$27)+(F67*$I$28)+(F68*$I$29)+(F69*$I$30)</f>
        <v>0</v>
      </c>
      <c r="G74" s="322">
        <f t="shared" si="16"/>
        <v>0</v>
      </c>
      <c r="H74" s="322">
        <f t="shared" si="16"/>
        <v>0</v>
      </c>
      <c r="I74" s="322">
        <f t="shared" si="16"/>
        <v>0</v>
      </c>
      <c r="J74" s="322">
        <f t="shared" si="16"/>
        <v>0</v>
      </c>
      <c r="K74" s="322">
        <f t="shared" si="16"/>
        <v>0</v>
      </c>
      <c r="L74" s="322">
        <f t="shared" si="16"/>
        <v>0</v>
      </c>
      <c r="M74" s="322">
        <f t="shared" si="16"/>
        <v>0</v>
      </c>
      <c r="N74" s="322">
        <f t="shared" si="16"/>
        <v>0</v>
      </c>
      <c r="O74" s="322">
        <f t="shared" si="16"/>
        <v>0</v>
      </c>
      <c r="P74" s="322">
        <f t="shared" si="16"/>
        <v>0</v>
      </c>
      <c r="Q74" s="322">
        <f t="shared" si="16"/>
        <v>0</v>
      </c>
      <c r="R74" s="322">
        <f t="shared" si="16"/>
        <v>0</v>
      </c>
      <c r="S74" s="322">
        <f t="shared" si="16"/>
        <v>0</v>
      </c>
      <c r="T74" s="322">
        <f t="shared" si="16"/>
        <v>0</v>
      </c>
      <c r="U74" s="322">
        <f t="shared" si="16"/>
        <v>0</v>
      </c>
      <c r="V74" s="322">
        <f t="shared" si="16"/>
        <v>0</v>
      </c>
    </row>
    <row r="75" spans="2:22">
      <c r="B75" s="296" t="s">
        <v>9</v>
      </c>
      <c r="C75" s="8"/>
      <c r="D75" s="242">
        <f>SUM(E75:V75)</f>
        <v>0</v>
      </c>
      <c r="E75" s="242">
        <f>E74+E73</f>
        <v>0</v>
      </c>
      <c r="F75" s="242">
        <f t="shared" ref="F75:V75" si="17">F74+F73</f>
        <v>0</v>
      </c>
      <c r="G75" s="242">
        <f t="shared" si="17"/>
        <v>0</v>
      </c>
      <c r="H75" s="242">
        <f t="shared" si="17"/>
        <v>0</v>
      </c>
      <c r="I75" s="242">
        <f t="shared" si="17"/>
        <v>0</v>
      </c>
      <c r="J75" s="242">
        <f t="shared" si="17"/>
        <v>0</v>
      </c>
      <c r="K75" s="242">
        <f t="shared" si="17"/>
        <v>0</v>
      </c>
      <c r="L75" s="242">
        <f t="shared" si="17"/>
        <v>0</v>
      </c>
      <c r="M75" s="242">
        <f t="shared" si="17"/>
        <v>0</v>
      </c>
      <c r="N75" s="242">
        <f t="shared" si="17"/>
        <v>0</v>
      </c>
      <c r="O75" s="242">
        <f t="shared" si="17"/>
        <v>0</v>
      </c>
      <c r="P75" s="242">
        <f t="shared" si="17"/>
        <v>0</v>
      </c>
      <c r="Q75" s="242">
        <f t="shared" si="17"/>
        <v>0</v>
      </c>
      <c r="R75" s="242">
        <f t="shared" si="17"/>
        <v>0</v>
      </c>
      <c r="S75" s="242">
        <f t="shared" si="17"/>
        <v>0</v>
      </c>
      <c r="T75" s="242">
        <f t="shared" si="17"/>
        <v>0</v>
      </c>
      <c r="U75" s="242">
        <f t="shared" si="17"/>
        <v>0</v>
      </c>
      <c r="V75" s="242">
        <f t="shared" si="17"/>
        <v>0</v>
      </c>
    </row>
    <row r="76" spans="2:22">
      <c r="B76" s="15"/>
      <c r="C76" s="8"/>
      <c r="D76" s="9"/>
      <c r="E76" s="8"/>
      <c r="F76" s="8"/>
      <c r="G76" s="8"/>
      <c r="H76" s="8"/>
      <c r="I76" s="8"/>
      <c r="J76" s="8"/>
      <c r="K76" s="8"/>
      <c r="L76" s="8"/>
      <c r="M76" s="8"/>
      <c r="N76" s="8"/>
      <c r="O76" s="8"/>
      <c r="P76" s="8"/>
      <c r="Q76" s="8"/>
      <c r="R76" s="8"/>
      <c r="S76" s="8"/>
      <c r="T76" s="8"/>
      <c r="U76" s="8"/>
      <c r="V76" s="8"/>
    </row>
    <row r="77" spans="2:22">
      <c r="B77" s="16" t="s">
        <v>49</v>
      </c>
      <c r="C77" s="8"/>
      <c r="D77" s="8"/>
      <c r="E77" s="8"/>
      <c r="F77" s="8"/>
      <c r="G77" s="8"/>
      <c r="H77" s="8"/>
      <c r="I77" s="8"/>
      <c r="J77" s="8"/>
      <c r="K77" s="8"/>
      <c r="L77" s="8"/>
      <c r="M77" s="8"/>
      <c r="N77" s="8"/>
      <c r="O77" s="8"/>
      <c r="P77" s="8"/>
      <c r="Q77" s="8"/>
      <c r="R77" s="8"/>
      <c r="S77" s="8"/>
      <c r="T77" s="8"/>
      <c r="U77" s="8"/>
      <c r="V77" s="8"/>
    </row>
    <row r="78" spans="2:22">
      <c r="B78" s="359"/>
      <c r="C78" s="8"/>
      <c r="D78" s="8"/>
      <c r="E78" s="8"/>
      <c r="F78" s="8"/>
      <c r="G78" s="8"/>
      <c r="H78" s="8"/>
      <c r="I78" s="8"/>
      <c r="J78" s="8"/>
      <c r="K78" s="8"/>
      <c r="L78" s="8"/>
      <c r="M78" s="8"/>
      <c r="N78" s="8"/>
      <c r="O78" s="8"/>
      <c r="P78" s="8"/>
      <c r="Q78" s="8"/>
      <c r="R78" s="8"/>
      <c r="S78" s="8"/>
      <c r="T78" s="8"/>
      <c r="U78" s="8"/>
      <c r="V78" s="8"/>
    </row>
    <row r="79" spans="2:22">
      <c r="B79" s="293" t="s">
        <v>47</v>
      </c>
      <c r="C79" s="8"/>
      <c r="D79" s="323">
        <f>MAX(E79:V79)</f>
        <v>0</v>
      </c>
      <c r="E79" s="323">
        <f>IF(E75=0,0,E73/E75)</f>
        <v>0</v>
      </c>
      <c r="F79" s="323">
        <f t="shared" ref="F79:S79" si="18">IF(F75=0,0,F73/F75)</f>
        <v>0</v>
      </c>
      <c r="G79" s="323">
        <f t="shared" si="18"/>
        <v>0</v>
      </c>
      <c r="H79" s="323">
        <f t="shared" si="18"/>
        <v>0</v>
      </c>
      <c r="I79" s="323">
        <f t="shared" si="18"/>
        <v>0</v>
      </c>
      <c r="J79" s="323">
        <f t="shared" si="18"/>
        <v>0</v>
      </c>
      <c r="K79" s="323">
        <f t="shared" si="18"/>
        <v>0</v>
      </c>
      <c r="L79" s="323">
        <f t="shared" si="18"/>
        <v>0</v>
      </c>
      <c r="M79" s="323">
        <f t="shared" si="18"/>
        <v>0</v>
      </c>
      <c r="N79" s="323">
        <f t="shared" si="18"/>
        <v>0</v>
      </c>
      <c r="O79" s="323">
        <f t="shared" si="18"/>
        <v>0</v>
      </c>
      <c r="P79" s="323">
        <f t="shared" si="18"/>
        <v>0</v>
      </c>
      <c r="Q79" s="323">
        <f t="shared" si="18"/>
        <v>0</v>
      </c>
      <c r="R79" s="323">
        <f t="shared" si="18"/>
        <v>0</v>
      </c>
      <c r="S79" s="323">
        <f t="shared" si="18"/>
        <v>0</v>
      </c>
      <c r="T79" s="323">
        <f>IF(T75=0,0,T73/T75)</f>
        <v>0</v>
      </c>
      <c r="U79" s="323">
        <f>IF(U75=0,0,U73/U75)</f>
        <v>0</v>
      </c>
      <c r="V79" s="323">
        <f>IF(V75=0,0,V73/V75)</f>
        <v>0</v>
      </c>
    </row>
    <row r="80" spans="2:22">
      <c r="B80" s="293" t="s">
        <v>48</v>
      </c>
      <c r="C80" s="8"/>
      <c r="D80" s="323">
        <f>MAX(E80:V80)</f>
        <v>0</v>
      </c>
      <c r="E80" s="237">
        <f>IF(E75=0,0,E74/E75)</f>
        <v>0</v>
      </c>
      <c r="F80" s="237">
        <f t="shared" ref="F80:S80" si="19">IF(F75=0,0,F74/F75)</f>
        <v>0</v>
      </c>
      <c r="G80" s="237">
        <f t="shared" si="19"/>
        <v>0</v>
      </c>
      <c r="H80" s="237">
        <f t="shared" si="19"/>
        <v>0</v>
      </c>
      <c r="I80" s="237">
        <f t="shared" si="19"/>
        <v>0</v>
      </c>
      <c r="J80" s="237">
        <f t="shared" si="19"/>
        <v>0</v>
      </c>
      <c r="K80" s="237">
        <f t="shared" si="19"/>
        <v>0</v>
      </c>
      <c r="L80" s="237">
        <f t="shared" si="19"/>
        <v>0</v>
      </c>
      <c r="M80" s="237">
        <f t="shared" si="19"/>
        <v>0</v>
      </c>
      <c r="N80" s="237">
        <f t="shared" si="19"/>
        <v>0</v>
      </c>
      <c r="O80" s="237">
        <f t="shared" si="19"/>
        <v>0</v>
      </c>
      <c r="P80" s="237">
        <f t="shared" si="19"/>
        <v>0</v>
      </c>
      <c r="Q80" s="237">
        <f t="shared" si="19"/>
        <v>0</v>
      </c>
      <c r="R80" s="237">
        <f t="shared" si="19"/>
        <v>0</v>
      </c>
      <c r="S80" s="237">
        <f t="shared" si="19"/>
        <v>0</v>
      </c>
      <c r="T80" s="237">
        <f>IF(T75=0,0,T74/T75)</f>
        <v>0</v>
      </c>
      <c r="U80" s="237">
        <f>IF(U75=0,0,U74/U75)</f>
        <v>0</v>
      </c>
      <c r="V80" s="237">
        <f>IF(V75=0,0,V74/V75)</f>
        <v>0</v>
      </c>
    </row>
    <row r="81" spans="2:22">
      <c r="B81" s="296" t="s">
        <v>9</v>
      </c>
      <c r="C81" s="8"/>
      <c r="D81" s="243">
        <f>MAX(E81:V81)</f>
        <v>0</v>
      </c>
      <c r="E81" s="243">
        <f>+E80+E79</f>
        <v>0</v>
      </c>
      <c r="F81" s="243">
        <f t="shared" ref="F81:V81" si="20">+F80+F79</f>
        <v>0</v>
      </c>
      <c r="G81" s="243">
        <f t="shared" si="20"/>
        <v>0</v>
      </c>
      <c r="H81" s="243">
        <f t="shared" si="20"/>
        <v>0</v>
      </c>
      <c r="I81" s="243">
        <f t="shared" si="20"/>
        <v>0</v>
      </c>
      <c r="J81" s="243">
        <f t="shared" si="20"/>
        <v>0</v>
      </c>
      <c r="K81" s="243">
        <f t="shared" si="20"/>
        <v>0</v>
      </c>
      <c r="L81" s="243">
        <f t="shared" si="20"/>
        <v>0</v>
      </c>
      <c r="M81" s="243">
        <f t="shared" si="20"/>
        <v>0</v>
      </c>
      <c r="N81" s="243">
        <f t="shared" si="20"/>
        <v>0</v>
      </c>
      <c r="O81" s="243">
        <f t="shared" si="20"/>
        <v>0</v>
      </c>
      <c r="P81" s="243">
        <f t="shared" si="20"/>
        <v>0</v>
      </c>
      <c r="Q81" s="243">
        <f t="shared" si="20"/>
        <v>0</v>
      </c>
      <c r="R81" s="243">
        <f t="shared" si="20"/>
        <v>0</v>
      </c>
      <c r="S81" s="243">
        <f t="shared" si="20"/>
        <v>0</v>
      </c>
      <c r="T81" s="243">
        <f t="shared" si="20"/>
        <v>0</v>
      </c>
      <c r="U81" s="243">
        <f t="shared" si="20"/>
        <v>0</v>
      </c>
      <c r="V81" s="243">
        <f t="shared" si="20"/>
        <v>0</v>
      </c>
    </row>
    <row r="84" spans="2:22">
      <c r="B84" s="296" t="s">
        <v>188</v>
      </c>
      <c r="D84" s="242">
        <f>SUM(E84:V84)</f>
        <v>0</v>
      </c>
      <c r="E84" s="322">
        <f>+E44+E70</f>
        <v>0</v>
      </c>
      <c r="F84" s="322">
        <f t="shared" ref="F84:V84" si="21">+F44+F70</f>
        <v>0</v>
      </c>
      <c r="G84" s="322">
        <f t="shared" si="21"/>
        <v>0</v>
      </c>
      <c r="H84" s="322">
        <f t="shared" si="21"/>
        <v>0</v>
      </c>
      <c r="I84" s="322">
        <f t="shared" si="21"/>
        <v>0</v>
      </c>
      <c r="J84" s="322">
        <f t="shared" si="21"/>
        <v>0</v>
      </c>
      <c r="K84" s="322">
        <f t="shared" si="21"/>
        <v>0</v>
      </c>
      <c r="L84" s="322">
        <f t="shared" si="21"/>
        <v>0</v>
      </c>
      <c r="M84" s="322">
        <f t="shared" si="21"/>
        <v>0</v>
      </c>
      <c r="N84" s="322">
        <f t="shared" si="21"/>
        <v>0</v>
      </c>
      <c r="O84" s="322">
        <f t="shared" si="21"/>
        <v>0</v>
      </c>
      <c r="P84" s="322">
        <f t="shared" si="21"/>
        <v>0</v>
      </c>
      <c r="Q84" s="322">
        <f t="shared" si="21"/>
        <v>0</v>
      </c>
      <c r="R84" s="322">
        <f t="shared" si="21"/>
        <v>0</v>
      </c>
      <c r="S84" s="322">
        <f t="shared" si="21"/>
        <v>0</v>
      </c>
      <c r="T84" s="322">
        <f t="shared" si="21"/>
        <v>0</v>
      </c>
      <c r="U84" s="322">
        <f t="shared" si="21"/>
        <v>0</v>
      </c>
      <c r="V84" s="322">
        <f t="shared" si="21"/>
        <v>0</v>
      </c>
    </row>
    <row r="85" spans="2:22">
      <c r="B85" s="293"/>
      <c r="D85" s="381"/>
    </row>
    <row r="86" spans="2:22">
      <c r="B86" s="293" t="str">
        <f>+B79</f>
        <v>Capital de Riesgo</v>
      </c>
      <c r="D86" s="321">
        <f>SUM(E86:V86)</f>
        <v>0</v>
      </c>
      <c r="E86" s="322">
        <f>+E47+E73</f>
        <v>0</v>
      </c>
      <c r="F86" s="322">
        <f t="shared" ref="F86:V86" si="22">+F47+F73</f>
        <v>0</v>
      </c>
      <c r="G86" s="322">
        <f t="shared" si="22"/>
        <v>0</v>
      </c>
      <c r="H86" s="322">
        <f t="shared" si="22"/>
        <v>0</v>
      </c>
      <c r="I86" s="322">
        <f t="shared" si="22"/>
        <v>0</v>
      </c>
      <c r="J86" s="322">
        <f t="shared" si="22"/>
        <v>0</v>
      </c>
      <c r="K86" s="322">
        <f t="shared" si="22"/>
        <v>0</v>
      </c>
      <c r="L86" s="322">
        <f t="shared" si="22"/>
        <v>0</v>
      </c>
      <c r="M86" s="322">
        <f t="shared" si="22"/>
        <v>0</v>
      </c>
      <c r="N86" s="322">
        <f t="shared" si="22"/>
        <v>0</v>
      </c>
      <c r="O86" s="322">
        <f t="shared" si="22"/>
        <v>0</v>
      </c>
      <c r="P86" s="322">
        <f t="shared" si="22"/>
        <v>0</v>
      </c>
      <c r="Q86" s="322">
        <f t="shared" si="22"/>
        <v>0</v>
      </c>
      <c r="R86" s="322">
        <f t="shared" si="22"/>
        <v>0</v>
      </c>
      <c r="S86" s="322">
        <f t="shared" si="22"/>
        <v>0</v>
      </c>
      <c r="T86" s="322">
        <f t="shared" si="22"/>
        <v>0</v>
      </c>
      <c r="U86" s="322">
        <f t="shared" si="22"/>
        <v>0</v>
      </c>
      <c r="V86" s="322">
        <f t="shared" si="22"/>
        <v>0</v>
      </c>
    </row>
    <row r="87" spans="2:22">
      <c r="B87" s="293" t="str">
        <f>+B80</f>
        <v>Crédito</v>
      </c>
      <c r="D87" s="321">
        <f>SUM(E87:V87)</f>
        <v>0</v>
      </c>
      <c r="E87" s="322">
        <f>+E48+E74</f>
        <v>0</v>
      </c>
      <c r="F87" s="322">
        <f t="shared" ref="F87:V87" si="23">+F48+F74</f>
        <v>0</v>
      </c>
      <c r="G87" s="322">
        <f t="shared" si="23"/>
        <v>0</v>
      </c>
      <c r="H87" s="322">
        <f t="shared" si="23"/>
        <v>0</v>
      </c>
      <c r="I87" s="322">
        <f t="shared" si="23"/>
        <v>0</v>
      </c>
      <c r="J87" s="322">
        <f t="shared" si="23"/>
        <v>0</v>
      </c>
      <c r="K87" s="322">
        <f t="shared" si="23"/>
        <v>0</v>
      </c>
      <c r="L87" s="322">
        <f t="shared" si="23"/>
        <v>0</v>
      </c>
      <c r="M87" s="322">
        <f t="shared" si="23"/>
        <v>0</v>
      </c>
      <c r="N87" s="322">
        <f t="shared" si="23"/>
        <v>0</v>
      </c>
      <c r="O87" s="322">
        <f t="shared" si="23"/>
        <v>0</v>
      </c>
      <c r="P87" s="322">
        <f t="shared" si="23"/>
        <v>0</v>
      </c>
      <c r="Q87" s="322">
        <f t="shared" si="23"/>
        <v>0</v>
      </c>
      <c r="R87" s="322">
        <f t="shared" si="23"/>
        <v>0</v>
      </c>
      <c r="S87" s="322">
        <f t="shared" si="23"/>
        <v>0</v>
      </c>
      <c r="T87" s="322">
        <f t="shared" si="23"/>
        <v>0</v>
      </c>
      <c r="U87" s="322">
        <f t="shared" si="23"/>
        <v>0</v>
      </c>
      <c r="V87" s="322">
        <f t="shared" si="23"/>
        <v>0</v>
      </c>
    </row>
    <row r="88" spans="2:22">
      <c r="B88" s="296" t="s">
        <v>9</v>
      </c>
      <c r="D88" s="242">
        <f>SUM(E88:V88)</f>
        <v>0</v>
      </c>
      <c r="E88" s="242">
        <f>+E86+E87</f>
        <v>0</v>
      </c>
      <c r="F88" s="242">
        <f t="shared" ref="F88:V88" si="24">+F86+F87</f>
        <v>0</v>
      </c>
      <c r="G88" s="242">
        <f t="shared" si="24"/>
        <v>0</v>
      </c>
      <c r="H88" s="242">
        <f t="shared" si="24"/>
        <v>0</v>
      </c>
      <c r="I88" s="242">
        <f t="shared" si="24"/>
        <v>0</v>
      </c>
      <c r="J88" s="242">
        <f t="shared" si="24"/>
        <v>0</v>
      </c>
      <c r="K88" s="242">
        <f t="shared" si="24"/>
        <v>0</v>
      </c>
      <c r="L88" s="242">
        <f t="shared" si="24"/>
        <v>0</v>
      </c>
      <c r="M88" s="242">
        <f t="shared" si="24"/>
        <v>0</v>
      </c>
      <c r="N88" s="242">
        <f t="shared" si="24"/>
        <v>0</v>
      </c>
      <c r="O88" s="242">
        <f t="shared" si="24"/>
        <v>0</v>
      </c>
      <c r="P88" s="242">
        <f t="shared" si="24"/>
        <v>0</v>
      </c>
      <c r="Q88" s="242">
        <f t="shared" si="24"/>
        <v>0</v>
      </c>
      <c r="R88" s="242">
        <f t="shared" si="24"/>
        <v>0</v>
      </c>
      <c r="S88" s="242">
        <f t="shared" si="24"/>
        <v>0</v>
      </c>
      <c r="T88" s="242">
        <f t="shared" si="24"/>
        <v>0</v>
      </c>
      <c r="U88" s="242">
        <f t="shared" si="24"/>
        <v>0</v>
      </c>
      <c r="V88" s="242">
        <f t="shared" si="24"/>
        <v>0</v>
      </c>
    </row>
    <row r="91" spans="2:22">
      <c r="D91" s="21"/>
    </row>
    <row r="96" spans="2:22">
      <c r="D96" s="21"/>
    </row>
    <row r="97" spans="4:4">
      <c r="D97" s="21"/>
    </row>
    <row r="98" spans="4:4">
      <c r="D98" s="21"/>
    </row>
  </sheetData>
  <sheetProtection algorithmName="SHA-512" hashValue="xXCvs3TX0hT+gexG3ssESjcD3z+o+s0IAF5lYBSt9l3FHi9brdY/UVDbrEOf7zVShx+5u4gCylOR87WR0XOwBA==" saltValue="/30gWuvkfbzuIt29pg3eeg==" spinCount="100000" sheet="1" objects="1" scenarios="1"/>
  <mergeCells count="7">
    <mergeCell ref="E29:G29"/>
    <mergeCell ref="E30:G30"/>
    <mergeCell ref="C14:D14"/>
    <mergeCell ref="E25:G25"/>
    <mergeCell ref="E24:G24"/>
    <mergeCell ref="E28:G28"/>
    <mergeCell ref="E26:G26"/>
  </mergeCells>
  <phoneticPr fontId="13" type="noConversion"/>
  <pageMargins left="0.68861111111111095" right="0.70866141732283505" top="1.0791666666666699" bottom="0.74803149606299202" header="0.31496062992126" footer="0.31496062992126"/>
  <pageSetup scale="73" orientation="landscape" r:id="rId1"/>
  <headerFooter>
    <oddHeader>&amp;L&amp;"System Font,Normal"&amp;K000000&amp;G&amp;C&amp;"Arial,Normal"&amp;9&amp;K000000
ANEXO: PE-FF
FORMATO 2: USOS Y FUENTES DE FINANCIAMIENTO DEL PROYECTO&amp;R&amp;"System Font,Normal"&amp;K000000&amp;G</oddHeader>
    <oddFooter>&amp;L&amp;"Arial,Normal"&amp;8PTAR Chihuahua Norte y PTAR Chihuahua Sur. Licitación Pública Presencial número 025-2019-JMAS-IPLP-RP-P.&amp;R&amp;"Arial,Normal"&amp;P</oddFooter>
  </headerFooter>
  <colBreaks count="1" manualBreakCount="1">
    <brk id="10" max="1048575"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8:M58"/>
  <sheetViews>
    <sheetView topLeftCell="A26" workbookViewId="0">
      <selection activeCell="L28" sqref="L28"/>
    </sheetView>
  </sheetViews>
  <sheetFormatPr baseColWidth="10" defaultColWidth="10.3984375" defaultRowHeight="13"/>
  <cols>
    <col min="1" max="1" width="3.3984375" style="1" customWidth="1"/>
    <col min="2" max="2" width="8.3984375" style="1" customWidth="1"/>
    <col min="3" max="3" width="14.3984375" style="1" customWidth="1"/>
    <col min="4" max="4" width="13.3984375" style="1" customWidth="1"/>
    <col min="5" max="5" width="19.796875" style="1" customWidth="1"/>
    <col min="6" max="6" width="15.3984375" style="1" customWidth="1"/>
    <col min="7" max="9" width="10.3984375" style="1"/>
    <col min="10" max="11" width="14.3984375" style="1" customWidth="1"/>
    <col min="12" max="12" width="19" style="1" customWidth="1"/>
    <col min="13" max="13" width="14.3984375" style="1" customWidth="1"/>
    <col min="14" max="16384" width="10.3984375" style="1"/>
  </cols>
  <sheetData>
    <row r="18" spans="2:13">
      <c r="B18" s="3" t="str">
        <f>+Datos!$B$9</f>
        <v>Gobierno del Estado de Jalisco</v>
      </c>
      <c r="I18" s="3" t="str">
        <f>+Datos!$B$9</f>
        <v>Gobierno del Estado de Jalisco</v>
      </c>
    </row>
    <row r="19" spans="2:13">
      <c r="B19" s="3" t="str">
        <f>+Datos!$B$10</f>
        <v>Comisión Estatal del Agua de Jalisco</v>
      </c>
      <c r="I19" s="3" t="str">
        <f>+Datos!$B$10</f>
        <v>Comisión Estatal del Agua de Jalisco</v>
      </c>
    </row>
    <row r="22" spans="2:13">
      <c r="B22" s="3" t="str">
        <f>+Datos!$B$13&amp;+Datos!$C$13</f>
        <v xml:space="preserve">Licitación Pública Nº </v>
      </c>
      <c r="I22" s="3" t="str">
        <f>+Datos!$B$13&amp;+Datos!$C$13</f>
        <v xml:space="preserve">Licitación Pública Nº </v>
      </c>
    </row>
    <row r="23" spans="2:13">
      <c r="B23" s="3" t="str">
        <f>+Datos!$B$14&amp;+Datos!$C$14</f>
        <v xml:space="preserve">Nombre de la Empresa: </v>
      </c>
      <c r="I23" s="3" t="str">
        <f>+Datos!$B$14&amp;+Datos!$C$14</f>
        <v xml:space="preserve">Nombre de la Empresa: </v>
      </c>
    </row>
    <row r="24" spans="2:13">
      <c r="B24" s="3" t="str">
        <f>+Datos!$B$15&amp;+Datos!$C$15</f>
        <v>Nombre y Firma del Representante Legal:</v>
      </c>
      <c r="I24" s="3" t="str">
        <f>+Datos!$B$15&amp;+Datos!$C$15</f>
        <v>Nombre y Firma del Representante Legal:</v>
      </c>
    </row>
    <row r="28" spans="2:13">
      <c r="B28" s="233" t="str">
        <f>+'Formato 1'!$C$24</f>
        <v xml:space="preserve">Pesos mexicanos a precios de: </v>
      </c>
      <c r="C28" s="233"/>
      <c r="D28" s="233"/>
      <c r="E28" s="512">
        <f>+'Formato 1'!$D$24</f>
        <v>0</v>
      </c>
      <c r="I28" s="233" t="str">
        <f>+'Formato 1'!$C$24</f>
        <v xml:space="preserve">Pesos mexicanos a precios de: </v>
      </c>
      <c r="J28" s="233"/>
      <c r="K28" s="233"/>
      <c r="L28" s="512">
        <f>+'Formato 1'!$D$24</f>
        <v>0</v>
      </c>
    </row>
    <row r="30" spans="2:13">
      <c r="B30" s="418" t="s">
        <v>201</v>
      </c>
      <c r="C30" s="418"/>
      <c r="D30" s="418"/>
      <c r="E30" s="418"/>
      <c r="F30" s="418"/>
      <c r="I30" s="418" t="s">
        <v>202</v>
      </c>
      <c r="J30" s="418"/>
      <c r="K30" s="418"/>
      <c r="L30" s="418"/>
      <c r="M30" s="418"/>
    </row>
    <row r="31" spans="2:13">
      <c r="B31" s="427" t="str">
        <f>+'Formato 2'!$B$35</f>
        <v>Obras del Tratamiento Secundario</v>
      </c>
      <c r="C31" s="427"/>
      <c r="D31" s="427"/>
      <c r="E31" s="427"/>
      <c r="F31" s="427"/>
      <c r="I31" s="427" t="str">
        <f>+'Formato 2'!$B$61</f>
        <v>Obras del Tratamiento Terciario</v>
      </c>
      <c r="J31" s="427"/>
      <c r="K31" s="427"/>
      <c r="L31" s="427"/>
      <c r="M31" s="427"/>
    </row>
    <row r="32" spans="2:13">
      <c r="B32" s="358"/>
      <c r="C32" s="358"/>
      <c r="D32" s="358"/>
      <c r="E32" s="358"/>
      <c r="F32" s="358"/>
      <c r="I32" s="358"/>
      <c r="J32" s="358"/>
      <c r="K32" s="358"/>
      <c r="L32" s="358"/>
      <c r="M32" s="358"/>
    </row>
    <row r="33" spans="2:13">
      <c r="C33" s="425" t="s">
        <v>85</v>
      </c>
      <c r="D33" s="425"/>
      <c r="E33" s="426"/>
      <c r="F33" s="398">
        <v>0</v>
      </c>
      <c r="J33" s="425" t="s">
        <v>85</v>
      </c>
      <c r="K33" s="425"/>
      <c r="L33" s="426"/>
      <c r="M33" s="382">
        <f>+F33</f>
        <v>0</v>
      </c>
    </row>
    <row r="35" spans="2:13">
      <c r="B35" s="329" t="s">
        <v>24</v>
      </c>
      <c r="C35" s="329" t="s">
        <v>25</v>
      </c>
      <c r="D35" s="329" t="s">
        <v>26</v>
      </c>
      <c r="E35" s="329" t="s">
        <v>86</v>
      </c>
      <c r="F35" s="329" t="s">
        <v>28</v>
      </c>
      <c r="I35" s="329" t="s">
        <v>24</v>
      </c>
      <c r="J35" s="329" t="s">
        <v>25</v>
      </c>
      <c r="K35" s="329" t="s">
        <v>26</v>
      </c>
      <c r="L35" s="329" t="s">
        <v>86</v>
      </c>
      <c r="M35" s="329" t="s">
        <v>28</v>
      </c>
    </row>
    <row r="37" spans="2:13">
      <c r="B37" s="40">
        <v>1</v>
      </c>
      <c r="C37" s="324">
        <f>IF(B37&lt;=Datos!$C$45,'Formato 3'!F36,0)</f>
        <v>0</v>
      </c>
      <c r="D37" s="324">
        <f t="array" ref="D37:D54">TRANSPOSE('Formato 2'!E48:V48)</f>
        <v>0</v>
      </c>
      <c r="E37" s="325">
        <f>C37*((1+$F$33)^(1/12)-1)</f>
        <v>0</v>
      </c>
      <c r="F37" s="325">
        <f>SUM(C37:E37)</f>
        <v>0</v>
      </c>
      <c r="I37" s="40">
        <v>1</v>
      </c>
      <c r="J37" s="324">
        <f>IF(I37&lt;=Datos!$C$45,'Formato 3'!M36,0)</f>
        <v>0</v>
      </c>
      <c r="K37" s="324">
        <f t="array" ref="K37:K54">TRANSPOSE('Formato 2'!E74:V74)</f>
        <v>0</v>
      </c>
      <c r="L37" s="325">
        <f>J37*((1+$F$33)^(1/12)-1)</f>
        <v>0</v>
      </c>
      <c r="M37" s="325">
        <f>SUM(J37:L37)</f>
        <v>0</v>
      </c>
    </row>
    <row r="38" spans="2:13">
      <c r="B38" s="40">
        <f>B37+1</f>
        <v>2</v>
      </c>
      <c r="C38" s="324">
        <f>IF(B38&lt;=Datos!$C$45,'Formato 3'!F37,0)</f>
        <v>0</v>
      </c>
      <c r="D38" s="324">
        <v>0</v>
      </c>
      <c r="E38" s="325">
        <f>C38*((1+$F$33)^(1/12)-1)</f>
        <v>0</v>
      </c>
      <c r="F38" s="325">
        <f t="shared" ref="F38:F47" si="0">SUM(C38:E38)</f>
        <v>0</v>
      </c>
      <c r="I38" s="40">
        <f>I37+1</f>
        <v>2</v>
      </c>
      <c r="J38" s="324">
        <f>IF(I38&lt;=Datos!$C$45,'Formato 3'!M37,0)</f>
        <v>0</v>
      </c>
      <c r="K38" s="324">
        <v>0</v>
      </c>
      <c r="L38" s="325">
        <f>J38*((1+$F$33)^(1/12)-1)</f>
        <v>0</v>
      </c>
      <c r="M38" s="325">
        <f t="shared" ref="M38:M47" si="1">SUM(J38:L38)</f>
        <v>0</v>
      </c>
    </row>
    <row r="39" spans="2:13">
      <c r="B39" s="40">
        <f t="shared" ref="B39:B54" si="2">B38+1</f>
        <v>3</v>
      </c>
      <c r="C39" s="324">
        <f>IF(B39&lt;=Datos!$C$45,'Formato 3'!F38,0)</f>
        <v>0</v>
      </c>
      <c r="D39" s="324">
        <v>0</v>
      </c>
      <c r="E39" s="325">
        <f>C39*((1+$F$33)^(1/12)-1)</f>
        <v>0</v>
      </c>
      <c r="F39" s="325">
        <f t="shared" si="0"/>
        <v>0</v>
      </c>
      <c r="I39" s="40">
        <f t="shared" ref="I39:I54" si="3">I38+1</f>
        <v>3</v>
      </c>
      <c r="J39" s="324">
        <f>IF(I39&lt;=Datos!$C$45,'Formato 3'!M38,0)</f>
        <v>0</v>
      </c>
      <c r="K39" s="324">
        <v>0</v>
      </c>
      <c r="L39" s="325">
        <f>J39*((1+$F$33)^(1/12)-1)</f>
        <v>0</v>
      </c>
      <c r="M39" s="325">
        <f t="shared" si="1"/>
        <v>0</v>
      </c>
    </row>
    <row r="40" spans="2:13">
      <c r="B40" s="40">
        <f t="shared" si="2"/>
        <v>4</v>
      </c>
      <c r="C40" s="324">
        <f>IF(B40&lt;=Datos!$C$45,'Formato 3'!F39,0)</f>
        <v>0</v>
      </c>
      <c r="D40" s="324">
        <v>0</v>
      </c>
      <c r="E40" s="325">
        <f t="shared" ref="E40:E54" si="4">C40*((1+$F$33)^(1/12)-1)</f>
        <v>0</v>
      </c>
      <c r="F40" s="325">
        <f t="shared" si="0"/>
        <v>0</v>
      </c>
      <c r="I40" s="40">
        <f t="shared" si="3"/>
        <v>4</v>
      </c>
      <c r="J40" s="324">
        <f>IF(I40&lt;=Datos!$C$45,'Formato 3'!M39,0)</f>
        <v>0</v>
      </c>
      <c r="K40" s="324">
        <v>0</v>
      </c>
      <c r="L40" s="325">
        <f t="shared" ref="L40:L54" si="5">J40*((1+$F$33)^(1/12)-1)</f>
        <v>0</v>
      </c>
      <c r="M40" s="325">
        <f t="shared" si="1"/>
        <v>0</v>
      </c>
    </row>
    <row r="41" spans="2:13">
      <c r="B41" s="40">
        <f t="shared" si="2"/>
        <v>5</v>
      </c>
      <c r="C41" s="324">
        <f>IF(B41&lt;=Datos!$C$45,'Formato 3'!F40,0)</f>
        <v>0</v>
      </c>
      <c r="D41" s="324">
        <v>0</v>
      </c>
      <c r="E41" s="325">
        <f t="shared" si="4"/>
        <v>0</v>
      </c>
      <c r="F41" s="325">
        <f t="shared" si="0"/>
        <v>0</v>
      </c>
      <c r="I41" s="40">
        <f t="shared" si="3"/>
        <v>5</v>
      </c>
      <c r="J41" s="324">
        <f>IF(I41&lt;=Datos!$C$45,'Formato 3'!M40,0)</f>
        <v>0</v>
      </c>
      <c r="K41" s="324">
        <v>0</v>
      </c>
      <c r="L41" s="325">
        <f t="shared" si="5"/>
        <v>0</v>
      </c>
      <c r="M41" s="325">
        <f t="shared" si="1"/>
        <v>0</v>
      </c>
    </row>
    <row r="42" spans="2:13">
      <c r="B42" s="40">
        <f t="shared" si="2"/>
        <v>6</v>
      </c>
      <c r="C42" s="324">
        <f>IF(B42&lt;=Datos!$C$45,'Formato 3'!F41,0)</f>
        <v>0</v>
      </c>
      <c r="D42" s="324">
        <v>0</v>
      </c>
      <c r="E42" s="325">
        <f t="shared" si="4"/>
        <v>0</v>
      </c>
      <c r="F42" s="325">
        <f t="shared" si="0"/>
        <v>0</v>
      </c>
      <c r="I42" s="40">
        <f t="shared" si="3"/>
        <v>6</v>
      </c>
      <c r="J42" s="324">
        <f>IF(I42&lt;=Datos!$C$45,'Formato 3'!M41,0)</f>
        <v>0</v>
      </c>
      <c r="K42" s="324">
        <v>0</v>
      </c>
      <c r="L42" s="325">
        <f t="shared" si="5"/>
        <v>0</v>
      </c>
      <c r="M42" s="325">
        <f t="shared" si="1"/>
        <v>0</v>
      </c>
    </row>
    <row r="43" spans="2:13">
      <c r="B43" s="40">
        <f t="shared" si="2"/>
        <v>7</v>
      </c>
      <c r="C43" s="324">
        <f>IF(B43&lt;=Datos!$C$45,'Formato 3'!F42,0)</f>
        <v>0</v>
      </c>
      <c r="D43" s="324">
        <v>0</v>
      </c>
      <c r="E43" s="325">
        <f t="shared" si="4"/>
        <v>0</v>
      </c>
      <c r="F43" s="325">
        <f t="shared" si="0"/>
        <v>0</v>
      </c>
      <c r="I43" s="40">
        <f t="shared" si="3"/>
        <v>7</v>
      </c>
      <c r="J43" s="324">
        <f>IF(I43&lt;=Datos!$C$45,'Formato 3'!M42,0)</f>
        <v>0</v>
      </c>
      <c r="K43" s="324">
        <v>0</v>
      </c>
      <c r="L43" s="325">
        <f t="shared" si="5"/>
        <v>0</v>
      </c>
      <c r="M43" s="325">
        <f t="shared" si="1"/>
        <v>0</v>
      </c>
    </row>
    <row r="44" spans="2:13">
      <c r="B44" s="40">
        <f t="shared" si="2"/>
        <v>8</v>
      </c>
      <c r="C44" s="324">
        <f>IF(B44&lt;=Datos!$C$45,'Formato 3'!F43,0)</f>
        <v>0</v>
      </c>
      <c r="D44" s="324">
        <v>0</v>
      </c>
      <c r="E44" s="325">
        <f t="shared" si="4"/>
        <v>0</v>
      </c>
      <c r="F44" s="325">
        <f t="shared" si="0"/>
        <v>0</v>
      </c>
      <c r="I44" s="40">
        <f t="shared" si="3"/>
        <v>8</v>
      </c>
      <c r="J44" s="324">
        <f>IF(I44&lt;=Datos!$C$45,'Formato 3'!M43,0)</f>
        <v>0</v>
      </c>
      <c r="K44" s="324">
        <v>0</v>
      </c>
      <c r="L44" s="325">
        <f t="shared" si="5"/>
        <v>0</v>
      </c>
      <c r="M44" s="325">
        <f t="shared" si="1"/>
        <v>0</v>
      </c>
    </row>
    <row r="45" spans="2:13">
      <c r="B45" s="40">
        <f t="shared" si="2"/>
        <v>9</v>
      </c>
      <c r="C45" s="324">
        <f>IF(B45&lt;=Datos!$C$45,'Formato 3'!F44,0)</f>
        <v>0</v>
      </c>
      <c r="D45" s="324">
        <v>0</v>
      </c>
      <c r="E45" s="325">
        <f t="shared" si="4"/>
        <v>0</v>
      </c>
      <c r="F45" s="325">
        <f t="shared" si="0"/>
        <v>0</v>
      </c>
      <c r="I45" s="40">
        <f t="shared" si="3"/>
        <v>9</v>
      </c>
      <c r="J45" s="324">
        <f>IF(I45&lt;=Datos!$C$45,'Formato 3'!M44,0)</f>
        <v>0</v>
      </c>
      <c r="K45" s="324">
        <v>0</v>
      </c>
      <c r="L45" s="325">
        <f t="shared" si="5"/>
        <v>0</v>
      </c>
      <c r="M45" s="325">
        <f t="shared" si="1"/>
        <v>0</v>
      </c>
    </row>
    <row r="46" spans="2:13">
      <c r="B46" s="40">
        <f t="shared" si="2"/>
        <v>10</v>
      </c>
      <c r="C46" s="324">
        <f>IF(B46&lt;=Datos!$C$45,'Formato 3'!F45,0)</f>
        <v>0</v>
      </c>
      <c r="D46" s="324">
        <v>0</v>
      </c>
      <c r="E46" s="325">
        <f t="shared" si="4"/>
        <v>0</v>
      </c>
      <c r="F46" s="325">
        <f t="shared" si="0"/>
        <v>0</v>
      </c>
      <c r="I46" s="40">
        <f t="shared" si="3"/>
        <v>10</v>
      </c>
      <c r="J46" s="324">
        <f>IF(I46&lt;=Datos!$C$45,'Formato 3'!M45,0)</f>
        <v>0</v>
      </c>
      <c r="K46" s="324">
        <v>0</v>
      </c>
      <c r="L46" s="325">
        <f t="shared" si="5"/>
        <v>0</v>
      </c>
      <c r="M46" s="325">
        <f t="shared" si="1"/>
        <v>0</v>
      </c>
    </row>
    <row r="47" spans="2:13">
      <c r="B47" s="40">
        <f t="shared" si="2"/>
        <v>11</v>
      </c>
      <c r="C47" s="324">
        <f>IF(B47&lt;=Datos!$C$45,'Formato 3'!F46,0)</f>
        <v>0</v>
      </c>
      <c r="D47" s="324">
        <v>0</v>
      </c>
      <c r="E47" s="325">
        <f t="shared" si="4"/>
        <v>0</v>
      </c>
      <c r="F47" s="325">
        <f t="shared" si="0"/>
        <v>0</v>
      </c>
      <c r="I47" s="40">
        <f t="shared" si="3"/>
        <v>11</v>
      </c>
      <c r="J47" s="324">
        <f>IF(I47&lt;=Datos!$C$45,'Formato 3'!M46,0)</f>
        <v>0</v>
      </c>
      <c r="K47" s="324">
        <v>0</v>
      </c>
      <c r="L47" s="325">
        <f t="shared" si="5"/>
        <v>0</v>
      </c>
      <c r="M47" s="325">
        <f t="shared" si="1"/>
        <v>0</v>
      </c>
    </row>
    <row r="48" spans="2:13">
      <c r="B48" s="40">
        <f t="shared" si="2"/>
        <v>12</v>
      </c>
      <c r="C48" s="324">
        <f>IF(B48&lt;=Datos!$C$45,'Formato 3'!F47,0)</f>
        <v>0</v>
      </c>
      <c r="D48" s="324">
        <v>0</v>
      </c>
      <c r="E48" s="325">
        <f t="shared" si="4"/>
        <v>0</v>
      </c>
      <c r="F48" s="325">
        <f t="shared" ref="F48:F54" si="6">SUM(C48:E48)</f>
        <v>0</v>
      </c>
      <c r="I48" s="40">
        <f t="shared" si="3"/>
        <v>12</v>
      </c>
      <c r="J48" s="324">
        <f>IF(I48&lt;=Datos!$C$45,'Formato 3'!M47,0)</f>
        <v>0</v>
      </c>
      <c r="K48" s="324">
        <v>0</v>
      </c>
      <c r="L48" s="325">
        <f t="shared" si="5"/>
        <v>0</v>
      </c>
      <c r="M48" s="325">
        <f t="shared" ref="M48:M54" si="7">SUM(J48:L48)</f>
        <v>0</v>
      </c>
    </row>
    <row r="49" spans="2:13">
      <c r="B49" s="40">
        <f t="shared" si="2"/>
        <v>13</v>
      </c>
      <c r="C49" s="324">
        <f>IF(B49&lt;=Datos!$C$45,'Formato 3'!F48,0)</f>
        <v>0</v>
      </c>
      <c r="D49" s="324">
        <v>0</v>
      </c>
      <c r="E49" s="325">
        <f t="shared" si="4"/>
        <v>0</v>
      </c>
      <c r="F49" s="325">
        <f t="shared" si="6"/>
        <v>0</v>
      </c>
      <c r="I49" s="40">
        <f t="shared" si="3"/>
        <v>13</v>
      </c>
      <c r="J49" s="324">
        <f>IF(I49&lt;=Datos!$C$45,'Formato 3'!M48,0)</f>
        <v>0</v>
      </c>
      <c r="K49" s="324">
        <v>0</v>
      </c>
      <c r="L49" s="325">
        <f t="shared" si="5"/>
        <v>0</v>
      </c>
      <c r="M49" s="325">
        <f t="shared" si="7"/>
        <v>0</v>
      </c>
    </row>
    <row r="50" spans="2:13">
      <c r="B50" s="40">
        <f t="shared" si="2"/>
        <v>14</v>
      </c>
      <c r="C50" s="324">
        <f>IF(B50&lt;=Datos!$C$45,'Formato 3'!F49,0)</f>
        <v>0</v>
      </c>
      <c r="D50" s="324">
        <v>0</v>
      </c>
      <c r="E50" s="325">
        <f t="shared" si="4"/>
        <v>0</v>
      </c>
      <c r="F50" s="325">
        <f t="shared" si="6"/>
        <v>0</v>
      </c>
      <c r="I50" s="40">
        <f t="shared" si="3"/>
        <v>14</v>
      </c>
      <c r="J50" s="324">
        <f>IF(I50&lt;=Datos!$C$45,'Formato 3'!M49,0)</f>
        <v>0</v>
      </c>
      <c r="K50" s="324">
        <v>0</v>
      </c>
      <c r="L50" s="325">
        <f t="shared" si="5"/>
        <v>0</v>
      </c>
      <c r="M50" s="325">
        <f t="shared" si="7"/>
        <v>0</v>
      </c>
    </row>
    <row r="51" spans="2:13">
      <c r="B51" s="40">
        <f t="shared" si="2"/>
        <v>15</v>
      </c>
      <c r="C51" s="324">
        <f>IF(B51&lt;=Datos!$C$45,'Formato 3'!F50,0)</f>
        <v>0</v>
      </c>
      <c r="D51" s="324">
        <v>0</v>
      </c>
      <c r="E51" s="325">
        <f t="shared" si="4"/>
        <v>0</v>
      </c>
      <c r="F51" s="325">
        <f t="shared" si="6"/>
        <v>0</v>
      </c>
      <c r="I51" s="40">
        <f t="shared" si="3"/>
        <v>15</v>
      </c>
      <c r="J51" s="324">
        <f>IF(I51&lt;=Datos!$C$45,'Formato 3'!M50,0)</f>
        <v>0</v>
      </c>
      <c r="K51" s="324">
        <v>0</v>
      </c>
      <c r="L51" s="325">
        <f t="shared" si="5"/>
        <v>0</v>
      </c>
      <c r="M51" s="325">
        <f t="shared" si="7"/>
        <v>0</v>
      </c>
    </row>
    <row r="52" spans="2:13">
      <c r="B52" s="326">
        <f t="shared" si="2"/>
        <v>16</v>
      </c>
      <c r="C52" s="327">
        <f>IF(B52&lt;=Datos!$C$45,'Formato 3'!F51,0)</f>
        <v>0</v>
      </c>
      <c r="D52" s="327">
        <v>0</v>
      </c>
      <c r="E52" s="328">
        <f t="shared" si="4"/>
        <v>0</v>
      </c>
      <c r="F52" s="328">
        <f t="shared" si="6"/>
        <v>0</v>
      </c>
      <c r="G52" s="22"/>
      <c r="I52" s="326">
        <f t="shared" si="3"/>
        <v>16</v>
      </c>
      <c r="J52" s="327">
        <f>IF(I52&lt;=Datos!$C$45,'Formato 3'!M51,0)</f>
        <v>0</v>
      </c>
      <c r="K52" s="327">
        <v>0</v>
      </c>
      <c r="L52" s="328">
        <f t="shared" si="5"/>
        <v>0</v>
      </c>
      <c r="M52" s="328">
        <f t="shared" si="7"/>
        <v>0</v>
      </c>
    </row>
    <row r="53" spans="2:13">
      <c r="B53" s="326">
        <f t="shared" si="2"/>
        <v>17</v>
      </c>
      <c r="C53" s="327">
        <f>IF(B53&lt;=Datos!$C$45,'Formato 3'!F52,0)</f>
        <v>0</v>
      </c>
      <c r="D53" s="327">
        <v>0</v>
      </c>
      <c r="E53" s="328">
        <f t="shared" si="4"/>
        <v>0</v>
      </c>
      <c r="F53" s="328">
        <f t="shared" si="6"/>
        <v>0</v>
      </c>
      <c r="G53" s="22"/>
      <c r="I53" s="326">
        <f t="shared" si="3"/>
        <v>17</v>
      </c>
      <c r="J53" s="327">
        <f>IF(I53&lt;=Datos!$C$45,'Formato 3'!M52,0)</f>
        <v>0</v>
      </c>
      <c r="K53" s="327">
        <v>0</v>
      </c>
      <c r="L53" s="328">
        <f t="shared" si="5"/>
        <v>0</v>
      </c>
      <c r="M53" s="328">
        <f t="shared" si="7"/>
        <v>0</v>
      </c>
    </row>
    <row r="54" spans="2:13">
      <c r="B54" s="326">
        <f t="shared" si="2"/>
        <v>18</v>
      </c>
      <c r="C54" s="327">
        <f>IF(B54&lt;=Datos!$C$45,'Formato 3'!F53,0)</f>
        <v>0</v>
      </c>
      <c r="D54" s="327">
        <v>0</v>
      </c>
      <c r="E54" s="328">
        <f t="shared" si="4"/>
        <v>0</v>
      </c>
      <c r="F54" s="328">
        <f t="shared" si="6"/>
        <v>0</v>
      </c>
      <c r="G54" s="22"/>
      <c r="I54" s="326">
        <f t="shared" si="3"/>
        <v>18</v>
      </c>
      <c r="J54" s="327">
        <f>IF(I54&lt;=Datos!$C$45,'Formato 3'!M53,0)</f>
        <v>0</v>
      </c>
      <c r="K54" s="327">
        <v>0</v>
      </c>
      <c r="L54" s="328">
        <f t="shared" si="5"/>
        <v>0</v>
      </c>
      <c r="M54" s="328">
        <f t="shared" si="7"/>
        <v>0</v>
      </c>
    </row>
    <row r="56" spans="2:13">
      <c r="B56" s="299" t="s">
        <v>9</v>
      </c>
      <c r="C56" s="311">
        <f>C37</f>
        <v>0</v>
      </c>
      <c r="D56" s="330">
        <f>SUM(D37:D54)</f>
        <v>0</v>
      </c>
      <c r="E56" s="331">
        <f>SUM(E37:E54)</f>
        <v>0</v>
      </c>
      <c r="F56" s="331">
        <f>SUM(C56:E56)</f>
        <v>0</v>
      </c>
      <c r="I56" s="299" t="s">
        <v>9</v>
      </c>
      <c r="J56" s="311">
        <f>J37</f>
        <v>0</v>
      </c>
      <c r="K56" s="330">
        <f>SUM(K37:K54)</f>
        <v>0</v>
      </c>
      <c r="L56" s="331">
        <f>SUM(L37:L54)</f>
        <v>0</v>
      </c>
      <c r="M56" s="331">
        <f>SUM(J56:L56)</f>
        <v>0</v>
      </c>
    </row>
    <row r="58" spans="2:13">
      <c r="K58" s="30"/>
    </row>
  </sheetData>
  <sheetProtection algorithmName="SHA-512" hashValue="95xpO1dR3FMOMi9z8Q123uC0QTuvx0RyqDpKUosCRSwdqRuBJYJve3Jvnx58z3QMVx+5ORmO6nXXuRsUuy41Xw==" saltValue="VX2d3NqM6HXzccO9wOsUUw==" spinCount="100000" sheet="1" objects="1" scenarios="1"/>
  <mergeCells count="6">
    <mergeCell ref="C33:E33"/>
    <mergeCell ref="B30:F30"/>
    <mergeCell ref="I30:M30"/>
    <mergeCell ref="J33:L33"/>
    <mergeCell ref="B31:F31"/>
    <mergeCell ref="I31:M31"/>
  </mergeCells>
  <pageMargins left="0.7" right="0.7" top="1.2361111111111112" bottom="0.75" header="0.3" footer="0.3"/>
  <pageSetup orientation="portrait" r:id="rId1"/>
  <headerFooter>
    <oddHeader>&amp;L&amp;"System Font,Normal"&amp;K000000&amp;G&amp;C&amp;"Arial,Normal"&amp;9ANEXO PE-FF
FORMATO 3: CÁLCULO DEL 
CAPITAL DE RIESGO AL
FINAL DEL PERIODO DE INVERSIÓN&amp;R&amp;G</oddHeader>
    <oddFooter>&amp;L&amp;"Arial,Normal"&amp;8PTAR Chihuahua Norte y PTAR Chihuahua Sur. Licitación Pública Presencial número 025-2019-JMAS-IPLP-RP-P.&amp;R&amp;"Arial,Normal"&amp;P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B2:M59"/>
  <sheetViews>
    <sheetView topLeftCell="A31" workbookViewId="0">
      <selection activeCell="L28" sqref="L28"/>
    </sheetView>
  </sheetViews>
  <sheetFormatPr baseColWidth="10" defaultColWidth="10.3984375" defaultRowHeight="13"/>
  <cols>
    <col min="1" max="1" width="3.3984375" style="1" customWidth="1"/>
    <col min="2" max="2" width="8.3984375" style="1" customWidth="1"/>
    <col min="3" max="3" width="14.3984375" style="1" customWidth="1"/>
    <col min="4" max="4" width="13.3984375" style="1" customWidth="1"/>
    <col min="5" max="5" width="16" style="1" customWidth="1"/>
    <col min="6" max="6" width="15.3984375" style="1" customWidth="1"/>
    <col min="7" max="8" width="10.3984375" style="1"/>
    <col min="9" max="13" width="15.3984375" style="1" customWidth="1"/>
    <col min="14" max="16384" width="10.3984375" style="1"/>
  </cols>
  <sheetData>
    <row r="2" spans="2:13">
      <c r="B2" s="428"/>
      <c r="C2" s="428"/>
      <c r="D2" s="428"/>
      <c r="E2" s="428"/>
      <c r="F2" s="428"/>
    </row>
    <row r="3" spans="2:13">
      <c r="C3" s="33"/>
      <c r="D3" s="33"/>
      <c r="E3" s="33"/>
      <c r="F3" s="33"/>
    </row>
    <row r="4" spans="2:13">
      <c r="B4" s="33"/>
      <c r="C4" s="33"/>
      <c r="D4" s="33"/>
      <c r="E4" s="33"/>
      <c r="F4" s="33"/>
      <c r="I4" s="427"/>
      <c r="J4" s="427"/>
      <c r="K4" s="427"/>
      <c r="L4" s="427"/>
      <c r="M4" s="427"/>
    </row>
    <row r="18" spans="2:13">
      <c r="B18" s="3" t="str">
        <f>+Datos!$B$9</f>
        <v>Gobierno del Estado de Jalisco</v>
      </c>
      <c r="I18" s="3" t="str">
        <f>+Datos!$B$9</f>
        <v>Gobierno del Estado de Jalisco</v>
      </c>
    </row>
    <row r="19" spans="2:13">
      <c r="B19" s="3" t="str">
        <f>+Datos!$B$10</f>
        <v>Comisión Estatal del Agua de Jalisco</v>
      </c>
      <c r="I19" s="3" t="str">
        <f>+Datos!$B$10</f>
        <v>Comisión Estatal del Agua de Jalisco</v>
      </c>
    </row>
    <row r="22" spans="2:13">
      <c r="B22" s="3" t="str">
        <f>+Datos!$B$13&amp;+Datos!$C$13</f>
        <v xml:space="preserve">Licitación Pública Nº </v>
      </c>
      <c r="I22" s="3" t="str">
        <f>+Datos!$B$13&amp;+Datos!$C$13</f>
        <v xml:space="preserve">Licitación Pública Nº </v>
      </c>
    </row>
    <row r="23" spans="2:13">
      <c r="B23" s="3" t="str">
        <f>+Datos!$B$14&amp;+Datos!$C$14</f>
        <v xml:space="preserve">Nombre de la Empresa: </v>
      </c>
      <c r="I23" s="3" t="str">
        <f>+Datos!$B$14&amp;+Datos!$C$14</f>
        <v xml:space="preserve">Nombre de la Empresa: </v>
      </c>
    </row>
    <row r="24" spans="2:13">
      <c r="B24" s="3" t="str">
        <f>+Datos!$B$15&amp;+Datos!$C$15</f>
        <v>Nombre y Firma del Representante Legal:</v>
      </c>
      <c r="I24" s="3" t="str">
        <f>+Datos!$B$15&amp;+Datos!$C$15</f>
        <v>Nombre y Firma del Representante Legal:</v>
      </c>
    </row>
    <row r="28" spans="2:13">
      <c r="B28" s="233" t="str">
        <f>+'Formato 1'!C24</f>
        <v xml:space="preserve">Pesos mexicanos a precios de: </v>
      </c>
      <c r="C28" s="233"/>
      <c r="D28" s="233"/>
      <c r="E28" s="512">
        <f>+'Formato 1'!$D$24</f>
        <v>0</v>
      </c>
      <c r="I28" s="233" t="str">
        <f>+B28</f>
        <v xml:space="preserve">Pesos mexicanos a precios de: </v>
      </c>
      <c r="J28" s="233"/>
      <c r="K28" s="233"/>
      <c r="L28" s="512">
        <f>+'Formato 1'!$D$24</f>
        <v>0</v>
      </c>
    </row>
    <row r="30" spans="2:13">
      <c r="B30" s="418" t="s">
        <v>189</v>
      </c>
      <c r="C30" s="418"/>
      <c r="D30" s="418"/>
      <c r="E30" s="418"/>
      <c r="F30" s="418"/>
      <c r="I30" s="418" t="s">
        <v>189</v>
      </c>
      <c r="J30" s="418"/>
      <c r="K30" s="418"/>
      <c r="L30" s="418"/>
      <c r="M30" s="418"/>
    </row>
    <row r="31" spans="2:13">
      <c r="B31" s="427" t="str">
        <f>+'Formato 2'!$B$35</f>
        <v>Obras del Tratamiento Secundario</v>
      </c>
      <c r="C31" s="427"/>
      <c r="D31" s="427"/>
      <c r="E31" s="427"/>
      <c r="F31" s="427"/>
      <c r="I31" s="427" t="str">
        <f>+'Formato 2'!$B$61</f>
        <v>Obras del Tratamiento Terciario</v>
      </c>
      <c r="J31" s="427"/>
      <c r="K31" s="427"/>
      <c r="L31" s="427"/>
      <c r="M31" s="427"/>
    </row>
    <row r="33" spans="2:13">
      <c r="C33" s="425" t="s">
        <v>29</v>
      </c>
      <c r="D33" s="425"/>
      <c r="E33" s="426"/>
      <c r="F33" s="398">
        <v>0</v>
      </c>
      <c r="G33" s="7"/>
      <c r="J33" s="425" t="s">
        <v>29</v>
      </c>
      <c r="K33" s="425"/>
      <c r="L33" s="426"/>
      <c r="M33" s="382">
        <f>F33</f>
        <v>0</v>
      </c>
    </row>
    <row r="34" spans="2:13">
      <c r="G34" s="7"/>
    </row>
    <row r="35" spans="2:13">
      <c r="B35" s="329" t="s">
        <v>24</v>
      </c>
      <c r="C35" s="329" t="s">
        <v>25</v>
      </c>
      <c r="D35" s="329" t="s">
        <v>26</v>
      </c>
      <c r="E35" s="329" t="s">
        <v>27</v>
      </c>
      <c r="F35" s="329" t="s">
        <v>28</v>
      </c>
      <c r="I35" s="329" t="s">
        <v>24</v>
      </c>
      <c r="J35" s="329" t="s">
        <v>25</v>
      </c>
      <c r="K35" s="329" t="s">
        <v>26</v>
      </c>
      <c r="L35" s="329" t="s">
        <v>27</v>
      </c>
      <c r="M35" s="329" t="s">
        <v>28</v>
      </c>
    </row>
    <row r="37" spans="2:13">
      <c r="B37" s="40">
        <v>1</v>
      </c>
      <c r="C37" s="324">
        <f>IF(B37&lt;=Datos!$C$45,'Formato 4'!F36,0)</f>
        <v>0</v>
      </c>
      <c r="D37" s="324">
        <f t="array" ref="D37:D54">TRANSPOSE('Formato 2'!E47:V47)</f>
        <v>0</v>
      </c>
      <c r="E37" s="325">
        <f>C37*((1+$F$33)^(1/12)-1)</f>
        <v>0</v>
      </c>
      <c r="F37" s="325">
        <f>SUM(C37:E37)</f>
        <v>0</v>
      </c>
      <c r="I37" s="40">
        <v>1</v>
      </c>
      <c r="J37" s="324">
        <f>IF(I37&lt;=Datos!$C$45,'Formato 4'!M36,0)</f>
        <v>0</v>
      </c>
      <c r="K37" s="324">
        <f t="array" ref="K37:K54">TRANSPOSE('Formato 2'!E73:V73)</f>
        <v>0</v>
      </c>
      <c r="L37" s="325">
        <f>J37*((1+$F$33)^(1/12)-1)</f>
        <v>0</v>
      </c>
      <c r="M37" s="325">
        <f>SUM(J37:L37)</f>
        <v>0</v>
      </c>
    </row>
    <row r="38" spans="2:13">
      <c r="B38" s="40">
        <f>B37+1</f>
        <v>2</v>
      </c>
      <c r="C38" s="324">
        <f>IF(B38&lt;=Datos!$C$45,'Formato 4'!F37,0)</f>
        <v>0</v>
      </c>
      <c r="D38" s="324">
        <v>0</v>
      </c>
      <c r="E38" s="325">
        <f>C38*((1+$F$33)^(1/12)-1)</f>
        <v>0</v>
      </c>
      <c r="F38" s="325">
        <f t="shared" ref="F38:F47" si="0">SUM(C38:E38)</f>
        <v>0</v>
      </c>
      <c r="G38" s="7"/>
      <c r="I38" s="40">
        <f>I37+1</f>
        <v>2</v>
      </c>
      <c r="J38" s="324">
        <f>IF(I38&lt;=Datos!$C$45,'Formato 4'!M37,0)</f>
        <v>0</v>
      </c>
      <c r="K38" s="324">
        <v>0</v>
      </c>
      <c r="L38" s="325">
        <f>J38*((1+$F$33)^(1/12)-1)</f>
        <v>0</v>
      </c>
      <c r="M38" s="325">
        <f t="shared" ref="M38:M47" si="1">SUM(J38:L38)</f>
        <v>0</v>
      </c>
    </row>
    <row r="39" spans="2:13">
      <c r="B39" s="40">
        <f t="shared" ref="B39:B54" si="2">B38+1</f>
        <v>3</v>
      </c>
      <c r="C39" s="324">
        <f>IF(B39&lt;=Datos!$C$45,'Formato 4'!F38,0)</f>
        <v>0</v>
      </c>
      <c r="D39" s="324">
        <v>0</v>
      </c>
      <c r="E39" s="325">
        <f t="shared" ref="E39:E53" si="3">C39*((1+$F$33)^(1/12)-1)</f>
        <v>0</v>
      </c>
      <c r="F39" s="325">
        <f t="shared" si="0"/>
        <v>0</v>
      </c>
      <c r="I39" s="40">
        <f t="shared" ref="I39:I54" si="4">I38+1</f>
        <v>3</v>
      </c>
      <c r="J39" s="324">
        <f>IF(I39&lt;=Datos!$C$45,'Formato 4'!M38,0)</f>
        <v>0</v>
      </c>
      <c r="K39" s="324">
        <v>0</v>
      </c>
      <c r="L39" s="325">
        <f t="shared" ref="L39:L53" si="5">J39*((1+$F$33)^(1/12)-1)</f>
        <v>0</v>
      </c>
      <c r="M39" s="325">
        <f t="shared" si="1"/>
        <v>0</v>
      </c>
    </row>
    <row r="40" spans="2:13">
      <c r="B40" s="40">
        <f t="shared" si="2"/>
        <v>4</v>
      </c>
      <c r="C40" s="324">
        <f>IF(B40&lt;=Datos!$C$45,'Formato 4'!F39,0)</f>
        <v>0</v>
      </c>
      <c r="D40" s="324">
        <v>0</v>
      </c>
      <c r="E40" s="325">
        <f t="shared" si="3"/>
        <v>0</v>
      </c>
      <c r="F40" s="325">
        <f t="shared" si="0"/>
        <v>0</v>
      </c>
      <c r="I40" s="40">
        <f t="shared" si="4"/>
        <v>4</v>
      </c>
      <c r="J40" s="324">
        <f>IF(I40&lt;=Datos!$C$45,'Formato 4'!M39,0)</f>
        <v>0</v>
      </c>
      <c r="K40" s="324">
        <v>0</v>
      </c>
      <c r="L40" s="325">
        <f t="shared" si="5"/>
        <v>0</v>
      </c>
      <c r="M40" s="325">
        <f t="shared" si="1"/>
        <v>0</v>
      </c>
    </row>
    <row r="41" spans="2:13">
      <c r="B41" s="40">
        <f t="shared" si="2"/>
        <v>5</v>
      </c>
      <c r="C41" s="324">
        <f>IF(B41&lt;=Datos!$C$45,'Formato 4'!F40,0)</f>
        <v>0</v>
      </c>
      <c r="D41" s="324">
        <v>0</v>
      </c>
      <c r="E41" s="325">
        <f t="shared" si="3"/>
        <v>0</v>
      </c>
      <c r="F41" s="325">
        <f t="shared" si="0"/>
        <v>0</v>
      </c>
      <c r="I41" s="40">
        <f t="shared" si="4"/>
        <v>5</v>
      </c>
      <c r="J41" s="324">
        <f>IF(I41&lt;=Datos!$C$45,'Formato 4'!M40,0)</f>
        <v>0</v>
      </c>
      <c r="K41" s="324">
        <v>0</v>
      </c>
      <c r="L41" s="325">
        <f t="shared" si="5"/>
        <v>0</v>
      </c>
      <c r="M41" s="325">
        <f t="shared" si="1"/>
        <v>0</v>
      </c>
    </row>
    <row r="42" spans="2:13">
      <c r="B42" s="40">
        <f t="shared" si="2"/>
        <v>6</v>
      </c>
      <c r="C42" s="324">
        <f>IF(B42&lt;=Datos!$C$45,'Formato 4'!F41,0)</f>
        <v>0</v>
      </c>
      <c r="D42" s="324">
        <v>0</v>
      </c>
      <c r="E42" s="325">
        <f t="shared" si="3"/>
        <v>0</v>
      </c>
      <c r="F42" s="325">
        <f t="shared" si="0"/>
        <v>0</v>
      </c>
      <c r="I42" s="40">
        <f t="shared" si="4"/>
        <v>6</v>
      </c>
      <c r="J42" s="324">
        <f>IF(I42&lt;=Datos!$C$45,'Formato 4'!M41,0)</f>
        <v>0</v>
      </c>
      <c r="K42" s="324">
        <v>0</v>
      </c>
      <c r="L42" s="325">
        <f t="shared" si="5"/>
        <v>0</v>
      </c>
      <c r="M42" s="325">
        <f t="shared" si="1"/>
        <v>0</v>
      </c>
    </row>
    <row r="43" spans="2:13">
      <c r="B43" s="40">
        <f t="shared" si="2"/>
        <v>7</v>
      </c>
      <c r="C43" s="324">
        <f>IF(B43&lt;=Datos!$C$45,'Formato 4'!F42,0)</f>
        <v>0</v>
      </c>
      <c r="D43" s="324">
        <v>0</v>
      </c>
      <c r="E43" s="325">
        <f t="shared" si="3"/>
        <v>0</v>
      </c>
      <c r="F43" s="325">
        <f t="shared" si="0"/>
        <v>0</v>
      </c>
      <c r="I43" s="40">
        <f t="shared" si="4"/>
        <v>7</v>
      </c>
      <c r="J43" s="324">
        <f>IF(I43&lt;=Datos!$C$45,'Formato 4'!M42,0)</f>
        <v>0</v>
      </c>
      <c r="K43" s="324">
        <v>0</v>
      </c>
      <c r="L43" s="325">
        <f t="shared" si="5"/>
        <v>0</v>
      </c>
      <c r="M43" s="325">
        <f t="shared" si="1"/>
        <v>0</v>
      </c>
    </row>
    <row r="44" spans="2:13">
      <c r="B44" s="40">
        <f t="shared" si="2"/>
        <v>8</v>
      </c>
      <c r="C44" s="324">
        <f>IF(B44&lt;=Datos!$C$45,'Formato 4'!F43,0)</f>
        <v>0</v>
      </c>
      <c r="D44" s="324">
        <v>0</v>
      </c>
      <c r="E44" s="325">
        <f t="shared" si="3"/>
        <v>0</v>
      </c>
      <c r="F44" s="325">
        <f t="shared" si="0"/>
        <v>0</v>
      </c>
      <c r="I44" s="40">
        <f t="shared" si="4"/>
        <v>8</v>
      </c>
      <c r="J44" s="324">
        <f>IF(I44&lt;=Datos!$C$45,'Formato 4'!M43,0)</f>
        <v>0</v>
      </c>
      <c r="K44" s="324">
        <v>0</v>
      </c>
      <c r="L44" s="325">
        <f t="shared" si="5"/>
        <v>0</v>
      </c>
      <c r="M44" s="325">
        <f t="shared" si="1"/>
        <v>0</v>
      </c>
    </row>
    <row r="45" spans="2:13">
      <c r="B45" s="40">
        <f t="shared" si="2"/>
        <v>9</v>
      </c>
      <c r="C45" s="324">
        <f>IF(B45&lt;=Datos!$C$45,'Formato 4'!F44,0)</f>
        <v>0</v>
      </c>
      <c r="D45" s="324">
        <v>0</v>
      </c>
      <c r="E45" s="325">
        <f t="shared" si="3"/>
        <v>0</v>
      </c>
      <c r="F45" s="325">
        <f t="shared" si="0"/>
        <v>0</v>
      </c>
      <c r="I45" s="40">
        <f t="shared" si="4"/>
        <v>9</v>
      </c>
      <c r="J45" s="324">
        <f>IF(I45&lt;=Datos!$C$45,'Formato 4'!M44,0)</f>
        <v>0</v>
      </c>
      <c r="K45" s="324">
        <v>0</v>
      </c>
      <c r="L45" s="325">
        <f t="shared" si="5"/>
        <v>0</v>
      </c>
      <c r="M45" s="325">
        <f t="shared" si="1"/>
        <v>0</v>
      </c>
    </row>
    <row r="46" spans="2:13">
      <c r="B46" s="40">
        <f t="shared" si="2"/>
        <v>10</v>
      </c>
      <c r="C46" s="324">
        <f>IF(B46&lt;=Datos!$C$45,'Formato 4'!F45,0)</f>
        <v>0</v>
      </c>
      <c r="D46" s="324">
        <v>0</v>
      </c>
      <c r="E46" s="325">
        <f t="shared" si="3"/>
        <v>0</v>
      </c>
      <c r="F46" s="325">
        <f t="shared" si="0"/>
        <v>0</v>
      </c>
      <c r="I46" s="40">
        <f t="shared" si="4"/>
        <v>10</v>
      </c>
      <c r="J46" s="324">
        <f>IF(I46&lt;=Datos!$C$45,'Formato 4'!M45,0)</f>
        <v>0</v>
      </c>
      <c r="K46" s="324">
        <v>0</v>
      </c>
      <c r="L46" s="325">
        <f t="shared" si="5"/>
        <v>0</v>
      </c>
      <c r="M46" s="325">
        <f t="shared" si="1"/>
        <v>0</v>
      </c>
    </row>
    <row r="47" spans="2:13">
      <c r="B47" s="40">
        <f t="shared" si="2"/>
        <v>11</v>
      </c>
      <c r="C47" s="324">
        <f>IF(B47&lt;=Datos!$C$45,'Formato 4'!F46,0)</f>
        <v>0</v>
      </c>
      <c r="D47" s="324">
        <v>0</v>
      </c>
      <c r="E47" s="325">
        <f t="shared" si="3"/>
        <v>0</v>
      </c>
      <c r="F47" s="325">
        <f t="shared" si="0"/>
        <v>0</v>
      </c>
      <c r="I47" s="40">
        <f t="shared" si="4"/>
        <v>11</v>
      </c>
      <c r="J47" s="324">
        <f>IF(I47&lt;=Datos!$C$45,'Formato 4'!M46,0)</f>
        <v>0</v>
      </c>
      <c r="K47" s="324">
        <v>0</v>
      </c>
      <c r="L47" s="325">
        <f t="shared" si="5"/>
        <v>0</v>
      </c>
      <c r="M47" s="325">
        <f t="shared" si="1"/>
        <v>0</v>
      </c>
    </row>
    <row r="48" spans="2:13">
      <c r="B48" s="40">
        <f t="shared" si="2"/>
        <v>12</v>
      </c>
      <c r="C48" s="324">
        <f>IF(B48&lt;=Datos!$C$45,'Formato 4'!F47,0)</f>
        <v>0</v>
      </c>
      <c r="D48" s="324">
        <v>0</v>
      </c>
      <c r="E48" s="325">
        <f t="shared" si="3"/>
        <v>0</v>
      </c>
      <c r="F48" s="325">
        <f t="shared" ref="F48:F54" si="6">SUM(C48:E48)</f>
        <v>0</v>
      </c>
      <c r="I48" s="40">
        <f t="shared" si="4"/>
        <v>12</v>
      </c>
      <c r="J48" s="324">
        <f>IF(I48&lt;=Datos!$C$45,'Formato 4'!M47,0)</f>
        <v>0</v>
      </c>
      <c r="K48" s="324">
        <v>0</v>
      </c>
      <c r="L48" s="325">
        <f t="shared" si="5"/>
        <v>0</v>
      </c>
      <c r="M48" s="325">
        <f t="shared" ref="M48:M54" si="7">SUM(J48:L48)</f>
        <v>0</v>
      </c>
    </row>
    <row r="49" spans="2:13">
      <c r="B49" s="40">
        <f t="shared" si="2"/>
        <v>13</v>
      </c>
      <c r="C49" s="324">
        <f>IF(B49&lt;=Datos!$C$45,'Formato 4'!F48,0)</f>
        <v>0</v>
      </c>
      <c r="D49" s="324">
        <v>0</v>
      </c>
      <c r="E49" s="325">
        <f t="shared" si="3"/>
        <v>0</v>
      </c>
      <c r="F49" s="325">
        <f t="shared" si="6"/>
        <v>0</v>
      </c>
      <c r="I49" s="40">
        <f t="shared" si="4"/>
        <v>13</v>
      </c>
      <c r="J49" s="324">
        <f>IF(I49&lt;=Datos!$C$45,'Formato 4'!M48,0)</f>
        <v>0</v>
      </c>
      <c r="K49" s="324">
        <v>0</v>
      </c>
      <c r="L49" s="325">
        <f t="shared" si="5"/>
        <v>0</v>
      </c>
      <c r="M49" s="325">
        <f t="shared" si="7"/>
        <v>0</v>
      </c>
    </row>
    <row r="50" spans="2:13">
      <c r="B50" s="40">
        <f t="shared" si="2"/>
        <v>14</v>
      </c>
      <c r="C50" s="324">
        <f>IF(B50&lt;=Datos!$C$45,'Formato 4'!F49,0)</f>
        <v>0</v>
      </c>
      <c r="D50" s="324">
        <v>0</v>
      </c>
      <c r="E50" s="325">
        <f t="shared" si="3"/>
        <v>0</v>
      </c>
      <c r="F50" s="325">
        <f t="shared" si="6"/>
        <v>0</v>
      </c>
      <c r="I50" s="40">
        <f t="shared" si="4"/>
        <v>14</v>
      </c>
      <c r="J50" s="324">
        <f>IF(I50&lt;=Datos!$C$45,'Formato 4'!M49,0)</f>
        <v>0</v>
      </c>
      <c r="K50" s="324">
        <v>0</v>
      </c>
      <c r="L50" s="325">
        <f t="shared" si="5"/>
        <v>0</v>
      </c>
      <c r="M50" s="325">
        <f t="shared" si="7"/>
        <v>0</v>
      </c>
    </row>
    <row r="51" spans="2:13">
      <c r="B51" s="40">
        <f t="shared" si="2"/>
        <v>15</v>
      </c>
      <c r="C51" s="324">
        <f>IF(B51&lt;=Datos!$C$45,'Formato 4'!F50,0)</f>
        <v>0</v>
      </c>
      <c r="D51" s="324">
        <v>0</v>
      </c>
      <c r="E51" s="325">
        <f t="shared" si="3"/>
        <v>0</v>
      </c>
      <c r="F51" s="325">
        <f t="shared" si="6"/>
        <v>0</v>
      </c>
      <c r="I51" s="40">
        <f t="shared" si="4"/>
        <v>15</v>
      </c>
      <c r="J51" s="324">
        <f>IF(I51&lt;=Datos!$C$45,'Formato 4'!M50,0)</f>
        <v>0</v>
      </c>
      <c r="K51" s="324">
        <v>0</v>
      </c>
      <c r="L51" s="325">
        <f t="shared" si="5"/>
        <v>0</v>
      </c>
      <c r="M51" s="325">
        <f t="shared" si="7"/>
        <v>0</v>
      </c>
    </row>
    <row r="52" spans="2:13">
      <c r="B52" s="40">
        <f t="shared" si="2"/>
        <v>16</v>
      </c>
      <c r="C52" s="324">
        <f>IF(B52&lt;=Datos!$C$45,'Formato 4'!F51,0)</f>
        <v>0</v>
      </c>
      <c r="D52" s="324">
        <v>0</v>
      </c>
      <c r="E52" s="325">
        <f t="shared" si="3"/>
        <v>0</v>
      </c>
      <c r="F52" s="325">
        <f t="shared" si="6"/>
        <v>0</v>
      </c>
      <c r="I52" s="40">
        <f t="shared" si="4"/>
        <v>16</v>
      </c>
      <c r="J52" s="324">
        <f>IF(I52&lt;=Datos!$C$45,'Formato 4'!M51,0)</f>
        <v>0</v>
      </c>
      <c r="K52" s="324">
        <v>0</v>
      </c>
      <c r="L52" s="325">
        <f t="shared" si="5"/>
        <v>0</v>
      </c>
      <c r="M52" s="325">
        <f t="shared" si="7"/>
        <v>0</v>
      </c>
    </row>
    <row r="53" spans="2:13">
      <c r="B53" s="326">
        <f t="shared" si="2"/>
        <v>17</v>
      </c>
      <c r="C53" s="324">
        <f>IF(B53&lt;=Datos!$C$45,'Formato 4'!F52,0)</f>
        <v>0</v>
      </c>
      <c r="D53" s="327">
        <v>0</v>
      </c>
      <c r="E53" s="328">
        <f t="shared" si="3"/>
        <v>0</v>
      </c>
      <c r="F53" s="328">
        <f t="shared" si="6"/>
        <v>0</v>
      </c>
      <c r="I53" s="326">
        <f t="shared" si="4"/>
        <v>17</v>
      </c>
      <c r="J53" s="324">
        <f>IF(I53&lt;=Datos!$C$45,'Formato 4'!M52,0)</f>
        <v>0</v>
      </c>
      <c r="K53" s="327">
        <v>0</v>
      </c>
      <c r="L53" s="328">
        <f t="shared" si="5"/>
        <v>0</v>
      </c>
      <c r="M53" s="328">
        <f t="shared" si="7"/>
        <v>0</v>
      </c>
    </row>
    <row r="54" spans="2:13">
      <c r="B54" s="326">
        <f t="shared" si="2"/>
        <v>18</v>
      </c>
      <c r="C54" s="324">
        <f>IF(B54&lt;=Datos!$C$45,'Formato 4'!F53,0)</f>
        <v>0</v>
      </c>
      <c r="D54" s="327">
        <v>0</v>
      </c>
      <c r="E54" s="328">
        <f>C54*((1+$F$33)^(1/12)-1)</f>
        <v>0</v>
      </c>
      <c r="F54" s="328">
        <f t="shared" si="6"/>
        <v>0</v>
      </c>
      <c r="I54" s="326">
        <f t="shared" si="4"/>
        <v>18</v>
      </c>
      <c r="J54" s="324">
        <f>IF(I54&lt;=Datos!$C$45,'Formato 4'!M53,0)</f>
        <v>0</v>
      </c>
      <c r="K54" s="327">
        <v>0</v>
      </c>
      <c r="L54" s="328">
        <f>J54*((1+$F$33)^(1/12)-1)</f>
        <v>0</v>
      </c>
      <c r="M54" s="328">
        <f t="shared" si="7"/>
        <v>0</v>
      </c>
    </row>
    <row r="56" spans="2:13">
      <c r="B56" s="299" t="s">
        <v>9</v>
      </c>
      <c r="C56" s="311">
        <f>C37</f>
        <v>0</v>
      </c>
      <c r="D56" s="330">
        <f>SUM(D37:D54)</f>
        <v>0</v>
      </c>
      <c r="E56" s="331">
        <f>SUM(E37:E54)</f>
        <v>0</v>
      </c>
      <c r="F56" s="331">
        <f>SUM(C56:E56)</f>
        <v>0</v>
      </c>
      <c r="I56" s="299" t="s">
        <v>9</v>
      </c>
      <c r="J56" s="311">
        <f>J37</f>
        <v>0</v>
      </c>
      <c r="K56" s="330">
        <f>SUM(K37:K54)</f>
        <v>0</v>
      </c>
      <c r="L56" s="331">
        <f>SUM(L37:L54)</f>
        <v>0</v>
      </c>
      <c r="M56" s="331">
        <f>SUM(J56:L56)</f>
        <v>0</v>
      </c>
    </row>
    <row r="57" spans="2:13">
      <c r="F57" s="7"/>
    </row>
    <row r="58" spans="2:13">
      <c r="F58" s="7"/>
    </row>
    <row r="59" spans="2:13">
      <c r="F59" s="7"/>
      <c r="K59" s="30"/>
    </row>
  </sheetData>
  <sheetProtection algorithmName="SHA-512" hashValue="ryRqWmDaIggj/2CmgTV7nTsUyIQEr+4hHsyT7C0vg/cWFncSs8mIXoE15LQitQUx7+5kIypPC47BQ8H/3glR1A==" saltValue="Hn95HLEK6bnz1AgdkV+bwg==" spinCount="100000" sheet="1" objects="1" scenarios="1"/>
  <mergeCells count="8">
    <mergeCell ref="B2:F2"/>
    <mergeCell ref="C33:E33"/>
    <mergeCell ref="B30:F30"/>
    <mergeCell ref="B31:F31"/>
    <mergeCell ref="I4:M4"/>
    <mergeCell ref="I30:M30"/>
    <mergeCell ref="I31:M31"/>
    <mergeCell ref="J33:L33"/>
  </mergeCells>
  <pageMargins left="0.7" right="0.7" top="1.2361111111111112" bottom="0.75" header="0.3" footer="0.3"/>
  <pageSetup orientation="portrait" r:id="rId1"/>
  <headerFooter>
    <oddHeader>&amp;L&amp;"System Font,Normal"&amp;K000000&amp;G&amp;C&amp;"Arial,Normal"&amp;9ANEXO PE-FF
FORMATO 3: CÁLCULO DEL 
CAPITAL DE RIESGO AL
FINAL DEL PERIODO DE INVERSIÓN&amp;R&amp;G</oddHeader>
    <oddFooter>&amp;L&amp;"Arial,Normal"&amp;8PTAR Chihuahua Norte y PTAR Chihuahua Sur. Licitación Pública Presencial número 025-2019-JMAS-IPLP-RP-P.&amp;R&amp;"Arial,Normal"&amp;P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14009-620D-C44A-8F84-9829403BCA0A}">
  <dimension ref="B15:R280"/>
  <sheetViews>
    <sheetView workbookViewId="0">
      <selection activeCell="M23" sqref="M23"/>
    </sheetView>
  </sheetViews>
  <sheetFormatPr baseColWidth="10" defaultColWidth="10.3984375" defaultRowHeight="13"/>
  <cols>
    <col min="1" max="1" width="6" style="1" customWidth="1"/>
    <col min="2" max="2" width="12.796875" style="1" customWidth="1"/>
    <col min="3" max="3" width="18.3984375" style="1" customWidth="1"/>
    <col min="4" max="4" width="16.3984375" style="1" customWidth="1"/>
    <col min="5" max="5" width="21.796875" style="1" customWidth="1"/>
    <col min="6" max="6" width="14.3984375" style="1" customWidth="1"/>
    <col min="7" max="7" width="14.59765625" style="1" customWidth="1"/>
    <col min="8" max="8" width="18" style="1" customWidth="1"/>
    <col min="9" max="10" width="10.3984375" style="1"/>
    <col min="11" max="15" width="21.796875" style="1" customWidth="1"/>
    <col min="16" max="16" width="10.3984375" style="1"/>
    <col min="17" max="17" width="21.796875" style="1" customWidth="1"/>
    <col min="18" max="16384" width="10.3984375" style="1"/>
  </cols>
  <sheetData>
    <row r="15" spans="2:10">
      <c r="B15" s="3" t="str">
        <f>+Datos!$B$9</f>
        <v>Gobierno del Estado de Jalisco</v>
      </c>
      <c r="J15" s="3" t="str">
        <f>+Datos!$B$9</f>
        <v>Gobierno del Estado de Jalisco</v>
      </c>
    </row>
    <row r="16" spans="2:10">
      <c r="B16" s="3" t="str">
        <f>+Datos!$B$10</f>
        <v>Comisión Estatal del Agua de Jalisco</v>
      </c>
      <c r="J16" s="3" t="str">
        <f>+Datos!$B$10</f>
        <v>Comisión Estatal del Agua de Jalisco</v>
      </c>
    </row>
    <row r="19" spans="2:17">
      <c r="B19" s="3" t="str">
        <f>+Datos!$B$13&amp;+Datos!$C$13</f>
        <v xml:space="preserve">Licitación Pública Nº </v>
      </c>
      <c r="J19" s="3" t="str">
        <f>+Datos!$B$13&amp;+Datos!$C$13</f>
        <v xml:space="preserve">Licitación Pública Nº </v>
      </c>
    </row>
    <row r="20" spans="2:17">
      <c r="B20" s="3" t="str">
        <f>+Datos!$B$14&amp;+Datos!$C$14</f>
        <v xml:space="preserve">Nombre de la Empresa: </v>
      </c>
      <c r="J20" s="3" t="str">
        <f>+Datos!$B$14&amp;+Datos!$C$14</f>
        <v xml:space="preserve">Nombre de la Empresa: </v>
      </c>
    </row>
    <row r="21" spans="2:17">
      <c r="B21" s="3" t="str">
        <f>+Datos!$B$15&amp;+Datos!$C$15</f>
        <v>Nombre y Firma del Representante Legal:</v>
      </c>
      <c r="J21" s="3" t="str">
        <f>+Datos!$B$15&amp;+Datos!$C$15</f>
        <v>Nombre y Firma del Representante Legal:</v>
      </c>
    </row>
    <row r="23" spans="2:17" s="2" customFormat="1" ht="16">
      <c r="B23"/>
      <c r="C23" s="233" t="str">
        <f>+'Formato 1'!$C$24</f>
        <v xml:space="preserve">Pesos mexicanos a precios de: </v>
      </c>
      <c r="D23" s="233"/>
      <c r="E23" s="512">
        <f>+'Formato 1'!$D$24</f>
        <v>0</v>
      </c>
      <c r="F23" s="32"/>
      <c r="J23"/>
      <c r="K23" s="233" t="str">
        <f>+'Formato 1'!$C$24</f>
        <v xml:space="preserve">Pesos mexicanos a precios de: </v>
      </c>
      <c r="L23" s="233"/>
      <c r="M23" s="512">
        <f>+'Formato 1'!$D$24</f>
        <v>0</v>
      </c>
      <c r="N23" s="360"/>
    </row>
    <row r="24" spans="2:17" s="2" customFormat="1" ht="16">
      <c r="B24"/>
      <c r="C24" s="233"/>
      <c r="D24" s="233"/>
      <c r="E24" s="360"/>
      <c r="F24" s="360"/>
      <c r="J24"/>
      <c r="K24" s="233"/>
      <c r="L24" s="233"/>
      <c r="M24" s="360"/>
      <c r="N24" s="360"/>
    </row>
    <row r="25" spans="2:17" s="2" customFormat="1" ht="16">
      <c r="B25" s="431" t="str">
        <f>+'Formato 2'!$B$35</f>
        <v>Obras del Tratamiento Secundario</v>
      </c>
      <c r="C25" s="431"/>
      <c r="D25" s="431"/>
      <c r="E25" s="431"/>
      <c r="F25" s="431"/>
      <c r="G25" s="431"/>
      <c r="J25" s="431" t="str">
        <f>+'Formato 2'!$B$61</f>
        <v>Obras del Tratamiento Terciario</v>
      </c>
      <c r="K25" s="431"/>
      <c r="L25" s="431"/>
      <c r="M25" s="431"/>
      <c r="N25" s="431"/>
      <c r="O25" s="431"/>
      <c r="Q25" s="383" t="s">
        <v>190</v>
      </c>
    </row>
    <row r="26" spans="2:17" s="2" customFormat="1" ht="16"/>
    <row r="27" spans="2:17" s="2" customFormat="1" ht="16">
      <c r="C27" s="429" t="s">
        <v>85</v>
      </c>
      <c r="D27" s="430"/>
      <c r="E27" s="337">
        <f>+'Formato 3'!F33</f>
        <v>0</v>
      </c>
      <c r="K27" s="429" t="s">
        <v>85</v>
      </c>
      <c r="L27" s="430"/>
      <c r="M27" s="337">
        <f>+E27</f>
        <v>0</v>
      </c>
    </row>
    <row r="28" spans="2:17">
      <c r="C28" s="335" t="s">
        <v>203</v>
      </c>
      <c r="D28" s="336"/>
      <c r="E28" s="298">
        <f>MAX(F34:F165)</f>
        <v>0</v>
      </c>
      <c r="F28"/>
      <c r="G28" s="30"/>
      <c r="H28" s="30"/>
      <c r="K28" s="335" t="s">
        <v>204</v>
      </c>
      <c r="L28" s="336"/>
      <c r="M28" s="298">
        <f>MAX(N34:N165)</f>
        <v>0</v>
      </c>
      <c r="N28"/>
    </row>
    <row r="30" spans="2:17">
      <c r="B30" s="333" t="s">
        <v>24</v>
      </c>
      <c r="C30" s="333" t="s">
        <v>25</v>
      </c>
      <c r="D30" s="333" t="s">
        <v>86</v>
      </c>
      <c r="E30" s="333" t="s">
        <v>30</v>
      </c>
      <c r="F30" s="333" t="s">
        <v>31</v>
      </c>
      <c r="G30" s="333" t="s">
        <v>28</v>
      </c>
      <c r="J30" s="333" t="s">
        <v>24</v>
      </c>
      <c r="K30" s="333" t="s">
        <v>25</v>
      </c>
      <c r="L30" s="333" t="s">
        <v>86</v>
      </c>
      <c r="M30" s="333" t="s">
        <v>30</v>
      </c>
      <c r="N30" s="333" t="s">
        <v>31</v>
      </c>
      <c r="O30" s="333" t="s">
        <v>28</v>
      </c>
    </row>
    <row r="31" spans="2:17">
      <c r="B31" s="5"/>
      <c r="C31" s="5"/>
      <c r="D31" s="5"/>
      <c r="E31" s="6"/>
      <c r="F31" s="6"/>
      <c r="G31" s="5"/>
      <c r="J31" s="5"/>
      <c r="K31" s="5"/>
      <c r="L31" s="5"/>
      <c r="M31" s="6"/>
      <c r="N31" s="6"/>
      <c r="O31" s="5"/>
    </row>
    <row r="32" spans="2:17">
      <c r="B32"/>
      <c r="C32"/>
      <c r="D32" s="334">
        <f>SUM(D34:D267)</f>
        <v>0</v>
      </c>
      <c r="E32" s="334">
        <f>SUM(E34:E267)</f>
        <v>0</v>
      </c>
      <c r="F32" s="334">
        <f>SUM(F34:F267)</f>
        <v>0</v>
      </c>
      <c r="G32"/>
      <c r="J32"/>
      <c r="K32"/>
      <c r="L32" s="334">
        <f>SUM(L34:L267)</f>
        <v>0</v>
      </c>
      <c r="M32" s="334">
        <f>SUM(M34:M267)</f>
        <v>0</v>
      </c>
      <c r="N32" s="334">
        <f>SUM(N34:N267)</f>
        <v>0</v>
      </c>
      <c r="O32"/>
      <c r="Q32" s="334">
        <f>SUM(Q34:Q267)</f>
        <v>0</v>
      </c>
    </row>
    <row r="33" spans="2:17">
      <c r="B33" s="30"/>
      <c r="C33" s="30"/>
      <c r="D33" s="30"/>
      <c r="E33" s="30"/>
      <c r="F33" s="30"/>
      <c r="G33" s="30"/>
      <c r="J33" s="30"/>
      <c r="K33" s="30"/>
      <c r="L33" s="30"/>
      <c r="M33" s="30"/>
      <c r="N33" s="30"/>
      <c r="O33" s="30"/>
    </row>
    <row r="34" spans="2:17">
      <c r="B34" s="332">
        <v>1</v>
      </c>
      <c r="C34" s="325">
        <f>IF(B34&gt;Datos!$C$45,'Formato 5'!G33,0)</f>
        <v>0</v>
      </c>
      <c r="D34" s="325">
        <f>IF(B34&gt;Datos!$C$45,C34*((1+$E$27)^(1/12)-1),0)</f>
        <v>0</v>
      </c>
      <c r="E34" s="325">
        <f>IF(B34&gt;Datos!$C$45,F34-D34,0)</f>
        <v>0</v>
      </c>
      <c r="F34" s="325">
        <f>IF(B34=Datos!$C$45+1,-PMT((1+'Formato 5'!$E$27)^(1/12)-1,Datos!$C$46,C34),IF('Formato 5'!B34&lt;=Datos!$C$47,F33,0))</f>
        <v>0</v>
      </c>
      <c r="G34" s="325">
        <f>IF(B34=Datos!$C$45,'Formato 3'!$F$56,IF('Formato 5'!B34&gt;Datos!$C$45,'Formato 5'!C34-'Formato 5'!E34,0))</f>
        <v>0</v>
      </c>
      <c r="J34" s="332">
        <v>1</v>
      </c>
      <c r="K34" s="325">
        <f>IF(J34&gt;Datos!$C$45,'Formato 5'!O33,0)</f>
        <v>0</v>
      </c>
      <c r="L34" s="325">
        <f>IF(J34&gt;Datos!$C$45,K34*((1+$E$27)^(1/12)-1),0)</f>
        <v>0</v>
      </c>
      <c r="M34" s="325">
        <f>IF(J34&gt;Datos!$C$45,N34-L34,0)</f>
        <v>0</v>
      </c>
      <c r="N34" s="325">
        <f>IF(J34=Datos!$C$45+1,-PMT((1+'Formato 5'!$E$27)^(1/12)-1,Datos!$C$46,K34),IF('Formato 5'!J34&lt;=Datos!$C$47,N33,0))</f>
        <v>0</v>
      </c>
      <c r="O34" s="325">
        <f>IF(J34=Datos!$C$45,'Formato 3'!$M$56,IF('Formato 5'!J34&gt;Datos!$C$45,'Formato 5'!K34-'Formato 5'!M34,0))</f>
        <v>0</v>
      </c>
      <c r="Q34" s="325">
        <f>+F34+N34</f>
        <v>0</v>
      </c>
    </row>
    <row r="35" spans="2:17">
      <c r="B35" s="332">
        <f>B34+1</f>
        <v>2</v>
      </c>
      <c r="C35" s="325">
        <f>IF(B35&gt;Datos!$C$45,'Formato 5'!G34,0)</f>
        <v>0</v>
      </c>
      <c r="D35" s="325">
        <f>IF(B35&gt;Datos!$C$45,C35*((1+$E$27)^(1/12)-1),0)</f>
        <v>0</v>
      </c>
      <c r="E35" s="325">
        <f>IF(B35&gt;Datos!$C$45,F35-D35,0)</f>
        <v>0</v>
      </c>
      <c r="F35" s="325">
        <f>IF(B35=Datos!$C$45+1,-PMT((1+'Formato 5'!$E$27)^(1/12)-1,Datos!$C$46,C35),IF('Formato 5'!B35&lt;=Datos!$C$47,F34,0))</f>
        <v>0</v>
      </c>
      <c r="G35" s="325">
        <f>IF(B35=Datos!$C$45,'Formato 3'!$F$56,IF('Formato 5'!B35&gt;Datos!$C$45,'Formato 5'!C35-'Formato 5'!E35,0))</f>
        <v>0</v>
      </c>
      <c r="J35" s="332">
        <f>J34+1</f>
        <v>2</v>
      </c>
      <c r="K35" s="325">
        <f>IF(J35&gt;Datos!$C$45,'Formato 5'!O34,0)</f>
        <v>0</v>
      </c>
      <c r="L35" s="325">
        <f>IF(J35&gt;Datos!$C$45,K35*((1+$E$27)^(1/12)-1),0)</f>
        <v>0</v>
      </c>
      <c r="M35" s="325">
        <f>IF(J35&gt;Datos!$C$45,N35-L35,0)</f>
        <v>0</v>
      </c>
      <c r="N35" s="325">
        <f>IF(J35=Datos!$C$45+1,-PMT((1+'Formato 5'!$E$27)^(1/12)-1,Datos!$C$46,K35),IF('Formato 5'!J35&lt;=Datos!$C$47,N34,0))</f>
        <v>0</v>
      </c>
      <c r="O35" s="325">
        <f>IF(J35=Datos!$C$45,'Formato 3'!$M$56,IF('Formato 5'!J35&gt;Datos!$C$45,'Formato 5'!K35-'Formato 5'!M35,0))</f>
        <v>0</v>
      </c>
      <c r="Q35" s="325">
        <f t="shared" ref="Q35:Q98" si="0">+F35+N35</f>
        <v>0</v>
      </c>
    </row>
    <row r="36" spans="2:17">
      <c r="B36" s="332">
        <f t="shared" ref="B36:B99" si="1">B35+1</f>
        <v>3</v>
      </c>
      <c r="C36" s="325">
        <f>IF(B36&gt;Datos!$C$45,'Formato 5'!G35,0)</f>
        <v>0</v>
      </c>
      <c r="D36" s="325">
        <f>IF(B36&gt;Datos!$C$45,C36*((1+$E$27)^(1/12)-1),0)</f>
        <v>0</v>
      </c>
      <c r="E36" s="325">
        <f>IF(B36&gt;Datos!$C$45,F36-D36,0)</f>
        <v>0</v>
      </c>
      <c r="F36" s="325">
        <f>IF(B36=Datos!$C$45+1,-PMT((1+'Formato 5'!$E$27)^(1/12)-1,Datos!$C$46,C36),IF('Formato 5'!B36&lt;=Datos!$C$47,F35,0))</f>
        <v>0</v>
      </c>
      <c r="G36" s="325">
        <f>IF(B36=Datos!$C$45,'Formato 3'!$F$56,IF('Formato 5'!B36&gt;Datos!$C$45,'Formato 5'!C36-'Formato 5'!E36,0))</f>
        <v>0</v>
      </c>
      <c r="J36" s="332">
        <f t="shared" ref="J36:J99" si="2">J35+1</f>
        <v>3</v>
      </c>
      <c r="K36" s="325">
        <f>IF(J36&gt;Datos!$C$45,'Formato 5'!O35,0)</f>
        <v>0</v>
      </c>
      <c r="L36" s="325">
        <f>IF(J36&gt;Datos!$C$45,K36*((1+$E$27)^(1/12)-1),0)</f>
        <v>0</v>
      </c>
      <c r="M36" s="325">
        <f>IF(J36&gt;Datos!$C$45,N36-L36,0)</f>
        <v>0</v>
      </c>
      <c r="N36" s="325">
        <f>IF(J36=Datos!$C$45+1,-PMT((1+'Formato 5'!$E$27)^(1/12)-1,Datos!$C$46,K36),IF('Formato 5'!J36&lt;=Datos!$C$47,N35,0))</f>
        <v>0</v>
      </c>
      <c r="O36" s="325">
        <f>IF(J36=Datos!$C$45,'Formato 3'!$M$56,IF('Formato 5'!J36&gt;Datos!$C$45,'Formato 5'!K36-'Formato 5'!M36,0))</f>
        <v>0</v>
      </c>
      <c r="Q36" s="325">
        <f t="shared" si="0"/>
        <v>0</v>
      </c>
    </row>
    <row r="37" spans="2:17">
      <c r="B37" s="332">
        <f t="shared" si="1"/>
        <v>4</v>
      </c>
      <c r="C37" s="325">
        <f>IF(B37&gt;Datos!$C$45,'Formato 5'!G36,0)</f>
        <v>0</v>
      </c>
      <c r="D37" s="325">
        <f>IF(B37&gt;Datos!$C$45,C37*((1+$E$27)^(1/12)-1),0)</f>
        <v>0</v>
      </c>
      <c r="E37" s="325">
        <f>IF(B37&gt;Datos!$C$45,F37-D37,0)</f>
        <v>0</v>
      </c>
      <c r="F37" s="325">
        <f>IF(B37=Datos!$C$45+1,-PMT((1+'Formato 5'!$E$27)^(1/12)-1,Datos!$C$46,C37),IF('Formato 5'!B37&lt;=Datos!$C$47,F36,0))</f>
        <v>0</v>
      </c>
      <c r="G37" s="325">
        <f>IF(B37=Datos!$C$45,'Formato 3'!$F$56,IF('Formato 5'!B37&gt;Datos!$C$45,'Formato 5'!C37-'Formato 5'!E37,0))</f>
        <v>0</v>
      </c>
      <c r="J37" s="332">
        <f t="shared" si="2"/>
        <v>4</v>
      </c>
      <c r="K37" s="325">
        <f>IF(J37&gt;Datos!$C$45,'Formato 5'!O36,0)</f>
        <v>0</v>
      </c>
      <c r="L37" s="325">
        <f>IF(J37&gt;Datos!$C$45,K37*((1+$E$27)^(1/12)-1),0)</f>
        <v>0</v>
      </c>
      <c r="M37" s="325">
        <f>IF(J37&gt;Datos!$C$45,N37-L37,0)</f>
        <v>0</v>
      </c>
      <c r="N37" s="325">
        <f>IF(J37=Datos!$C$45+1,-PMT((1+'Formato 5'!$E$27)^(1/12)-1,Datos!$C$46,K37),IF('Formato 5'!J37&lt;=Datos!$C$47,N36,0))</f>
        <v>0</v>
      </c>
      <c r="O37" s="325">
        <f>IF(J37=Datos!$C$45,'Formato 3'!$M$56,IF('Formato 5'!J37&gt;Datos!$C$45,'Formato 5'!K37-'Formato 5'!M37,0))</f>
        <v>0</v>
      </c>
      <c r="Q37" s="325">
        <f t="shared" si="0"/>
        <v>0</v>
      </c>
    </row>
    <row r="38" spans="2:17">
      <c r="B38" s="332">
        <f t="shared" si="1"/>
        <v>5</v>
      </c>
      <c r="C38" s="325">
        <f>IF(B38&gt;Datos!$C$45,'Formato 5'!G37,0)</f>
        <v>0</v>
      </c>
      <c r="D38" s="325">
        <f>IF(B38&gt;Datos!$C$45,C38*((1+$E$27)^(1/12)-1),0)</f>
        <v>0</v>
      </c>
      <c r="E38" s="325">
        <f>IF(B38&gt;Datos!$C$45,F38-D38,0)</f>
        <v>0</v>
      </c>
      <c r="F38" s="325">
        <f>IF(B38=Datos!$C$45+1,-PMT((1+'Formato 5'!$E$27)^(1/12)-1,Datos!$C$46,C38),IF('Formato 5'!B38&lt;=Datos!$C$47,F37,0))</f>
        <v>0</v>
      </c>
      <c r="G38" s="325">
        <f>IF(B38=Datos!$C$45,'Formato 3'!$F$56,IF('Formato 5'!B38&gt;Datos!$C$45,'Formato 5'!C38-'Formato 5'!E38,0))</f>
        <v>0</v>
      </c>
      <c r="J38" s="332">
        <f t="shared" si="2"/>
        <v>5</v>
      </c>
      <c r="K38" s="325">
        <f>IF(J38&gt;Datos!$C$45,'Formato 5'!O37,0)</f>
        <v>0</v>
      </c>
      <c r="L38" s="325">
        <f>IF(J38&gt;Datos!$C$45,K38*((1+$E$27)^(1/12)-1),0)</f>
        <v>0</v>
      </c>
      <c r="M38" s="325">
        <f>IF(J38&gt;Datos!$C$45,N38-L38,0)</f>
        <v>0</v>
      </c>
      <c r="N38" s="325">
        <f>IF(J38=Datos!$C$45+1,-PMT((1+'Formato 5'!$E$27)^(1/12)-1,Datos!$C$46,K38),IF('Formato 5'!J38&lt;=Datos!$C$47,N37,0))</f>
        <v>0</v>
      </c>
      <c r="O38" s="325">
        <f>IF(J38=Datos!$C$45,'Formato 3'!$M$56,IF('Formato 5'!J38&gt;Datos!$C$45,'Formato 5'!K38-'Formato 5'!M38,0))</f>
        <v>0</v>
      </c>
      <c r="Q38" s="325">
        <f t="shared" si="0"/>
        <v>0</v>
      </c>
    </row>
    <row r="39" spans="2:17">
      <c r="B39" s="332">
        <f t="shared" si="1"/>
        <v>6</v>
      </c>
      <c r="C39" s="325">
        <f>IF(B39&gt;Datos!$C$45,'Formato 5'!G38,0)</f>
        <v>0</v>
      </c>
      <c r="D39" s="325">
        <f>IF(B39&gt;Datos!$C$45,C39*((1+$E$27)^(1/12)-1),0)</f>
        <v>0</v>
      </c>
      <c r="E39" s="325">
        <f>IF(B39&gt;Datos!$C$45,F39-D39,0)</f>
        <v>0</v>
      </c>
      <c r="F39" s="325">
        <f>IF(B39=Datos!$C$45+1,-PMT((1+'Formato 5'!$E$27)^(1/12)-1,Datos!$C$46,C39),IF('Formato 5'!B39&lt;=Datos!$C$47,F38,0))</f>
        <v>0</v>
      </c>
      <c r="G39" s="325">
        <f>IF(B39=Datos!$C$45,'Formato 3'!$F$56,IF('Formato 5'!B39&gt;Datos!$C$45,'Formato 5'!C39-'Formato 5'!E39,0))</f>
        <v>0</v>
      </c>
      <c r="J39" s="332">
        <f t="shared" si="2"/>
        <v>6</v>
      </c>
      <c r="K39" s="325">
        <f>IF(J39&gt;Datos!$C$45,'Formato 5'!O38,0)</f>
        <v>0</v>
      </c>
      <c r="L39" s="325">
        <f>IF(J39&gt;Datos!$C$45,K39*((1+$E$27)^(1/12)-1),0)</f>
        <v>0</v>
      </c>
      <c r="M39" s="325">
        <f>IF(J39&gt;Datos!$C$45,N39-L39,0)</f>
        <v>0</v>
      </c>
      <c r="N39" s="325">
        <f>IF(J39=Datos!$C$45+1,-PMT((1+'Formato 5'!$E$27)^(1/12)-1,Datos!$C$46,K39),IF('Formato 5'!J39&lt;=Datos!$C$47,N38,0))</f>
        <v>0</v>
      </c>
      <c r="O39" s="325">
        <f>IF(J39=Datos!$C$45,'Formato 3'!$M$56,IF('Formato 5'!J39&gt;Datos!$C$45,'Formato 5'!K39-'Formato 5'!M39,0))</f>
        <v>0</v>
      </c>
      <c r="Q39" s="325">
        <f t="shared" si="0"/>
        <v>0</v>
      </c>
    </row>
    <row r="40" spans="2:17">
      <c r="B40" s="332">
        <f t="shared" si="1"/>
        <v>7</v>
      </c>
      <c r="C40" s="325">
        <f>IF(B40&gt;Datos!$C$45,'Formato 5'!G39,0)</f>
        <v>0</v>
      </c>
      <c r="D40" s="325">
        <f>IF(B40&gt;Datos!$C$45,C40*((1+$E$27)^(1/12)-1),0)</f>
        <v>0</v>
      </c>
      <c r="E40" s="325">
        <f>IF(B40&gt;Datos!$C$45,F40-D40,0)</f>
        <v>0</v>
      </c>
      <c r="F40" s="325">
        <f>IF(B40=Datos!$C$45+1,-PMT((1+'Formato 5'!$E$27)^(1/12)-1,Datos!$C$46,C40),IF('Formato 5'!B40&lt;=Datos!$C$47,F39,0))</f>
        <v>0</v>
      </c>
      <c r="G40" s="325">
        <f>IF(B40=Datos!$C$45,'Formato 3'!$F$56,IF('Formato 5'!B40&gt;Datos!$C$45,'Formato 5'!C40-'Formato 5'!E40,0))</f>
        <v>0</v>
      </c>
      <c r="J40" s="332">
        <f t="shared" si="2"/>
        <v>7</v>
      </c>
      <c r="K40" s="325">
        <f>IF(J40&gt;Datos!$C$45,'Formato 5'!O39,0)</f>
        <v>0</v>
      </c>
      <c r="L40" s="325">
        <f>IF(J40&gt;Datos!$C$45,K40*((1+$E$27)^(1/12)-1),0)</f>
        <v>0</v>
      </c>
      <c r="M40" s="325">
        <f>IF(J40&gt;Datos!$C$45,N40-L40,0)</f>
        <v>0</v>
      </c>
      <c r="N40" s="325">
        <f>IF(J40=Datos!$C$45+1,-PMT((1+'Formato 5'!$E$27)^(1/12)-1,Datos!$C$46,K40),IF('Formato 5'!J40&lt;=Datos!$C$47,N39,0))</f>
        <v>0</v>
      </c>
      <c r="O40" s="325">
        <f>IF(J40=Datos!$C$45,'Formato 3'!$M$56,IF('Formato 5'!J40&gt;Datos!$C$45,'Formato 5'!K40-'Formato 5'!M40,0))</f>
        <v>0</v>
      </c>
      <c r="Q40" s="325">
        <f t="shared" si="0"/>
        <v>0</v>
      </c>
    </row>
    <row r="41" spans="2:17">
      <c r="B41" s="332">
        <f t="shared" si="1"/>
        <v>8</v>
      </c>
      <c r="C41" s="325">
        <f>IF(B41&gt;Datos!$C$45,'Formato 5'!G40,0)</f>
        <v>0</v>
      </c>
      <c r="D41" s="325">
        <f>IF(B41&gt;Datos!$C$45,C41*((1+$E$27)^(1/12)-1),0)</f>
        <v>0</v>
      </c>
      <c r="E41" s="325">
        <f>IF(B41&gt;Datos!$C$45,F41-D41,0)</f>
        <v>0</v>
      </c>
      <c r="F41" s="325">
        <f>IF(B41=Datos!$C$45+1,-PMT((1+'Formato 5'!$E$27)^(1/12)-1,Datos!$C$46,C41),IF('Formato 5'!B41&lt;=Datos!$C$47,F40,0))</f>
        <v>0</v>
      </c>
      <c r="G41" s="325">
        <f>IF(B41=Datos!$C$45,'Formato 3'!$F$56,IF('Formato 5'!B41&gt;Datos!$C$45,'Formato 5'!C41-'Formato 5'!E41,0))</f>
        <v>0</v>
      </c>
      <c r="J41" s="332">
        <f t="shared" si="2"/>
        <v>8</v>
      </c>
      <c r="K41" s="325">
        <f>IF(J41&gt;Datos!$C$45,'Formato 5'!O40,0)</f>
        <v>0</v>
      </c>
      <c r="L41" s="325">
        <f>IF(J41&gt;Datos!$C$45,K41*((1+$E$27)^(1/12)-1),0)</f>
        <v>0</v>
      </c>
      <c r="M41" s="325">
        <f>IF(J41&gt;Datos!$C$45,N41-L41,0)</f>
        <v>0</v>
      </c>
      <c r="N41" s="325">
        <f>IF(J41=Datos!$C$45+1,-PMT((1+'Formato 5'!$E$27)^(1/12)-1,Datos!$C$46,K41),IF('Formato 5'!J41&lt;=Datos!$C$47,N40,0))</f>
        <v>0</v>
      </c>
      <c r="O41" s="325">
        <f>IF(J41=Datos!$C$45,'Formato 3'!$M$56,IF('Formato 5'!J41&gt;Datos!$C$45,'Formato 5'!K41-'Formato 5'!M41,0))</f>
        <v>0</v>
      </c>
      <c r="Q41" s="325">
        <f t="shared" si="0"/>
        <v>0</v>
      </c>
    </row>
    <row r="42" spans="2:17">
      <c r="B42" s="332">
        <f t="shared" si="1"/>
        <v>9</v>
      </c>
      <c r="C42" s="325">
        <f>IF(B42&gt;Datos!$C$45,'Formato 5'!G41,0)</f>
        <v>0</v>
      </c>
      <c r="D42" s="325">
        <f>IF(B42&gt;Datos!$C$45,C42*((1+$E$27)^(1/12)-1),0)</f>
        <v>0</v>
      </c>
      <c r="E42" s="325">
        <f>IF(B42&gt;Datos!$C$45,F42-D42,0)</f>
        <v>0</v>
      </c>
      <c r="F42" s="325">
        <f>IF(B42=Datos!$C$45+1,-PMT((1+'Formato 5'!$E$27)^(1/12)-1,Datos!$C$46,C42),IF('Formato 5'!B42&lt;=Datos!$C$47,F41,0))</f>
        <v>0</v>
      </c>
      <c r="G42" s="325">
        <f>IF(B42=Datos!$C$45,'Formato 3'!$F$56,IF('Formato 5'!B42&gt;Datos!$C$45,'Formato 5'!C42-'Formato 5'!E42,0))</f>
        <v>0</v>
      </c>
      <c r="J42" s="332">
        <f t="shared" si="2"/>
        <v>9</v>
      </c>
      <c r="K42" s="325">
        <f>IF(J42&gt;Datos!$C$45,'Formato 5'!O41,0)</f>
        <v>0</v>
      </c>
      <c r="L42" s="325">
        <f>IF(J42&gt;Datos!$C$45,K42*((1+$E$27)^(1/12)-1),0)</f>
        <v>0</v>
      </c>
      <c r="M42" s="325">
        <f>IF(J42&gt;Datos!$C$45,N42-L42,0)</f>
        <v>0</v>
      </c>
      <c r="N42" s="325">
        <f>IF(J42=Datos!$C$45+1,-PMT((1+'Formato 5'!$E$27)^(1/12)-1,Datos!$C$46,K42),IF('Formato 5'!J42&lt;=Datos!$C$47,N41,0))</f>
        <v>0</v>
      </c>
      <c r="O42" s="325">
        <f>IF(J42=Datos!$C$45,'Formato 3'!$M$56,IF('Formato 5'!J42&gt;Datos!$C$45,'Formato 5'!K42-'Formato 5'!M42,0))</f>
        <v>0</v>
      </c>
      <c r="Q42" s="325">
        <f t="shared" si="0"/>
        <v>0</v>
      </c>
    </row>
    <row r="43" spans="2:17">
      <c r="B43" s="332">
        <f t="shared" si="1"/>
        <v>10</v>
      </c>
      <c r="C43" s="325">
        <f>IF(B43&gt;Datos!$C$45,'Formato 5'!G42,0)</f>
        <v>0</v>
      </c>
      <c r="D43" s="325">
        <f>IF(B43&gt;Datos!$C$45,C43*((1+$E$27)^(1/12)-1),0)</f>
        <v>0</v>
      </c>
      <c r="E43" s="325">
        <f>IF(B43&gt;Datos!$C$45,F43-D43,0)</f>
        <v>0</v>
      </c>
      <c r="F43" s="325">
        <f>IF(B43=Datos!$C$45+1,-PMT((1+'Formato 5'!$E$27)^(1/12)-1,Datos!$C$46,C43),IF('Formato 5'!B43&lt;=Datos!$C$47,F42,0))</f>
        <v>0</v>
      </c>
      <c r="G43" s="325">
        <f>IF(B43=Datos!$C$45,'Formato 3'!$F$56,IF('Formato 5'!B43&gt;Datos!$C$45,'Formato 5'!C43-'Formato 5'!E43,0))</f>
        <v>0</v>
      </c>
      <c r="J43" s="332">
        <f t="shared" si="2"/>
        <v>10</v>
      </c>
      <c r="K43" s="325">
        <f>IF(J43&gt;Datos!$C$45,'Formato 5'!O42,0)</f>
        <v>0</v>
      </c>
      <c r="L43" s="325">
        <f>IF(J43&gt;Datos!$C$45,K43*((1+$E$27)^(1/12)-1),0)</f>
        <v>0</v>
      </c>
      <c r="M43" s="325">
        <f>IF(J43&gt;Datos!$C$45,N43-L43,0)</f>
        <v>0</v>
      </c>
      <c r="N43" s="325">
        <f>IF(J43=Datos!$C$45+1,-PMT((1+'Formato 5'!$E$27)^(1/12)-1,Datos!$C$46,K43),IF('Formato 5'!J43&lt;=Datos!$C$47,N42,0))</f>
        <v>0</v>
      </c>
      <c r="O43" s="325">
        <f>IF(J43=Datos!$C$45,'Formato 3'!$M$56,IF('Formato 5'!J43&gt;Datos!$C$45,'Formato 5'!K43-'Formato 5'!M43,0))</f>
        <v>0</v>
      </c>
      <c r="Q43" s="325">
        <f t="shared" si="0"/>
        <v>0</v>
      </c>
    </row>
    <row r="44" spans="2:17">
      <c r="B44" s="332">
        <f t="shared" si="1"/>
        <v>11</v>
      </c>
      <c r="C44" s="325">
        <f>IF(B44&gt;Datos!$C$45,'Formato 5'!G43,0)</f>
        <v>0</v>
      </c>
      <c r="D44" s="325">
        <f>IF(B44&gt;Datos!$C$45,C44*((1+$E$27)^(1/12)-1),0)</f>
        <v>0</v>
      </c>
      <c r="E44" s="325">
        <f>IF(B44&gt;Datos!$C$45,F44-D44,0)</f>
        <v>0</v>
      </c>
      <c r="F44" s="325">
        <f>IF(B44=Datos!$C$45+1,-PMT((1+'Formato 5'!$E$27)^(1/12)-1,Datos!$C$46,C44),IF('Formato 5'!B44&lt;=Datos!$C$47,F43,0))</f>
        <v>0</v>
      </c>
      <c r="G44" s="325">
        <f>IF(B44=Datos!$C$45,'Formato 3'!$F$56,IF('Formato 5'!B44&gt;Datos!$C$45,'Formato 5'!C44-'Formato 5'!E44,0))</f>
        <v>0</v>
      </c>
      <c r="J44" s="332">
        <f t="shared" si="2"/>
        <v>11</v>
      </c>
      <c r="K44" s="325">
        <f>IF(J44&gt;Datos!$C$45,'Formato 5'!O43,0)</f>
        <v>0</v>
      </c>
      <c r="L44" s="325">
        <f>IF(J44&gt;Datos!$C$45,K44*((1+$E$27)^(1/12)-1),0)</f>
        <v>0</v>
      </c>
      <c r="M44" s="325">
        <f>IF(J44&gt;Datos!$C$45,N44-L44,0)</f>
        <v>0</v>
      </c>
      <c r="N44" s="325">
        <f>IF(J44=Datos!$C$45+1,-PMT((1+'Formato 5'!$E$27)^(1/12)-1,Datos!$C$46,K44),IF('Formato 5'!J44&lt;=Datos!$C$47,N43,0))</f>
        <v>0</v>
      </c>
      <c r="O44" s="325">
        <f>IF(J44=Datos!$C$45,'Formato 3'!$M$56,IF('Formato 5'!J44&gt;Datos!$C$45,'Formato 5'!K44-'Formato 5'!M44,0))</f>
        <v>0</v>
      </c>
      <c r="Q44" s="325">
        <f t="shared" si="0"/>
        <v>0</v>
      </c>
    </row>
    <row r="45" spans="2:17">
      <c r="B45" s="332">
        <f t="shared" si="1"/>
        <v>12</v>
      </c>
      <c r="C45" s="325">
        <f>IF(B45&gt;Datos!$C$45,'Formato 5'!G44,0)</f>
        <v>0</v>
      </c>
      <c r="D45" s="325">
        <f>IF(B45&gt;Datos!$C$45,C45*((1+$E$27)^(1/12)-1),0)</f>
        <v>0</v>
      </c>
      <c r="E45" s="325">
        <f>IF(B45&gt;Datos!$C$45,F45-D45,0)</f>
        <v>0</v>
      </c>
      <c r="F45" s="325">
        <f>IF(B45=Datos!$C$45+1,-PMT((1+'Formato 5'!$E$27)^(1/12)-1,Datos!$C$46,C45),IF('Formato 5'!B45&lt;=Datos!$C$47,F44,0))</f>
        <v>0</v>
      </c>
      <c r="G45" s="325">
        <f>IF(B45=Datos!$C$45,'Formato 3'!$F$56,IF('Formato 5'!B45&gt;Datos!$C$45,'Formato 5'!C45-'Formato 5'!E45,0))</f>
        <v>0</v>
      </c>
      <c r="J45" s="332">
        <f t="shared" si="2"/>
        <v>12</v>
      </c>
      <c r="K45" s="325">
        <f>IF(J45&gt;Datos!$C$45,'Formato 5'!O44,0)</f>
        <v>0</v>
      </c>
      <c r="L45" s="325">
        <f>IF(J45&gt;Datos!$C$45,K45*((1+$E$27)^(1/12)-1),0)</f>
        <v>0</v>
      </c>
      <c r="M45" s="325">
        <f>IF(J45&gt;Datos!$C$45,N45-L45,0)</f>
        <v>0</v>
      </c>
      <c r="N45" s="325">
        <f>IF(J45=Datos!$C$45+1,-PMT((1+'Formato 5'!$E$27)^(1/12)-1,Datos!$C$46,K45),IF('Formato 5'!J45&lt;=Datos!$C$47,N44,0))</f>
        <v>0</v>
      </c>
      <c r="O45" s="325">
        <f>IF(J45=Datos!$C$45,'Formato 3'!$M$56,IF('Formato 5'!J45&gt;Datos!$C$45,'Formato 5'!K45-'Formato 5'!M45,0))</f>
        <v>0</v>
      </c>
      <c r="Q45" s="325">
        <f t="shared" si="0"/>
        <v>0</v>
      </c>
    </row>
    <row r="46" spans="2:17">
      <c r="B46" s="332">
        <f t="shared" si="1"/>
        <v>13</v>
      </c>
      <c r="C46" s="325">
        <f>IF(B46&gt;Datos!$C$45,'Formato 5'!G45,0)</f>
        <v>0</v>
      </c>
      <c r="D46" s="325">
        <f>IF(B46&gt;Datos!$C$45,C46*((1+$E$27)^(1/12)-1),0)</f>
        <v>0</v>
      </c>
      <c r="E46" s="325">
        <f>IF(B46&gt;Datos!$C$45,F46-D46,0)</f>
        <v>0</v>
      </c>
      <c r="F46" s="325">
        <f>IF(B46=Datos!$C$45+1,-PMT((1+'Formato 5'!$E$27)^(1/12)-1,Datos!$C$46,C46),IF('Formato 5'!B46&lt;=Datos!$C$47,F45,0))</f>
        <v>0</v>
      </c>
      <c r="G46" s="325">
        <f>IF(B46=Datos!$C$45,'Formato 3'!$F$56,IF('Formato 5'!B46&gt;Datos!$C$45,'Formato 5'!C46-'Formato 5'!E46,0))</f>
        <v>0</v>
      </c>
      <c r="J46" s="332">
        <f t="shared" si="2"/>
        <v>13</v>
      </c>
      <c r="K46" s="325">
        <f>IF(J46&gt;Datos!$C$45,'Formato 5'!O45,0)</f>
        <v>0</v>
      </c>
      <c r="L46" s="325">
        <f>IF(J46&gt;Datos!$C$45,K46*((1+$E$27)^(1/12)-1),0)</f>
        <v>0</v>
      </c>
      <c r="M46" s="325">
        <f>IF(J46&gt;Datos!$C$45,N46-L46,0)</f>
        <v>0</v>
      </c>
      <c r="N46" s="325">
        <f>IF(J46=Datos!$C$45+1,-PMT((1+'Formato 5'!$E$27)^(1/12)-1,Datos!$C$46,K46),IF('Formato 5'!J46&lt;=Datos!$C$47,N45,0))</f>
        <v>0</v>
      </c>
      <c r="O46" s="325">
        <f>IF(J46=Datos!$C$45,'Formato 3'!$M$56,IF('Formato 5'!J46&gt;Datos!$C$45,'Formato 5'!K46-'Formato 5'!M46,0))</f>
        <v>0</v>
      </c>
      <c r="Q46" s="325">
        <f t="shared" si="0"/>
        <v>0</v>
      </c>
    </row>
    <row r="47" spans="2:17">
      <c r="B47" s="332">
        <f t="shared" si="1"/>
        <v>14</v>
      </c>
      <c r="C47" s="325">
        <f>IF(B47&gt;Datos!$C$45,'Formato 5'!G46,0)</f>
        <v>0</v>
      </c>
      <c r="D47" s="325">
        <f>IF(B47&gt;Datos!$C$45,C47*((1+$E$27)^(1/12)-1),0)</f>
        <v>0</v>
      </c>
      <c r="E47" s="325">
        <f>IF(B47&gt;Datos!$C$45,F47-D47,0)</f>
        <v>0</v>
      </c>
      <c r="F47" s="325">
        <f>IF(B47=Datos!$C$45+1,-PMT((1+'Formato 5'!$E$27)^(1/12)-1,Datos!$C$46,C47),IF('Formato 5'!B47&lt;=Datos!$C$47,F46,0))</f>
        <v>0</v>
      </c>
      <c r="G47" s="325">
        <f>IF(B47=Datos!$C$45,'Formato 3'!$F$56,IF('Formato 5'!B47&gt;Datos!$C$45,'Formato 5'!C47-'Formato 5'!E47,0))</f>
        <v>0</v>
      </c>
      <c r="J47" s="332">
        <f t="shared" si="2"/>
        <v>14</v>
      </c>
      <c r="K47" s="325">
        <f>IF(J47&gt;Datos!$C$45,'Formato 5'!O46,0)</f>
        <v>0</v>
      </c>
      <c r="L47" s="325">
        <f>IF(J47&gt;Datos!$C$45,K47*((1+$E$27)^(1/12)-1),0)</f>
        <v>0</v>
      </c>
      <c r="M47" s="325">
        <f>IF(J47&gt;Datos!$C$45,N47-L47,0)</f>
        <v>0</v>
      </c>
      <c r="N47" s="325">
        <f>IF(J47=Datos!$C$45+1,-PMT((1+'Formato 5'!$E$27)^(1/12)-1,Datos!$C$46,K47),IF('Formato 5'!J47&lt;=Datos!$C$47,N46,0))</f>
        <v>0</v>
      </c>
      <c r="O47" s="325">
        <f>IF(J47=Datos!$C$45,'Formato 3'!$M$56,IF('Formato 5'!J47&gt;Datos!$C$45,'Formato 5'!K47-'Formato 5'!M47,0))</f>
        <v>0</v>
      </c>
      <c r="Q47" s="325">
        <f t="shared" si="0"/>
        <v>0</v>
      </c>
    </row>
    <row r="48" spans="2:17">
      <c r="B48" s="332">
        <f t="shared" si="1"/>
        <v>15</v>
      </c>
      <c r="C48" s="325">
        <f>IF(B48&gt;Datos!$C$45,'Formato 5'!G47,0)</f>
        <v>0</v>
      </c>
      <c r="D48" s="325">
        <f>IF(B48&gt;Datos!$C$45,C48*((1+$E$27)^(1/12)-1),0)</f>
        <v>0</v>
      </c>
      <c r="E48" s="325">
        <f>IF(B48&gt;Datos!$C$45,F48-D48,0)</f>
        <v>0</v>
      </c>
      <c r="F48" s="325">
        <f>IF(B48=Datos!$C$45+1,-PMT((1+'Formato 5'!$E$27)^(1/12)-1,Datos!$C$46,C48),IF('Formato 5'!B48&lt;=Datos!$C$47,F47,0))</f>
        <v>0</v>
      </c>
      <c r="G48" s="325">
        <f>IF(B48=Datos!$C$45,'Formato 3'!$F$56,IF('Formato 5'!B48&gt;Datos!$C$45,'Formato 5'!C48-'Formato 5'!E48,0))</f>
        <v>0</v>
      </c>
      <c r="J48" s="332">
        <f t="shared" si="2"/>
        <v>15</v>
      </c>
      <c r="K48" s="325">
        <f>IF(J48&gt;Datos!$C$45,'Formato 5'!O47,0)</f>
        <v>0</v>
      </c>
      <c r="L48" s="325">
        <f>IF(J48&gt;Datos!$C$45,K48*((1+$E$27)^(1/12)-1),0)</f>
        <v>0</v>
      </c>
      <c r="M48" s="325">
        <f>IF(J48&gt;Datos!$C$45,N48-L48,0)</f>
        <v>0</v>
      </c>
      <c r="N48" s="325">
        <f>IF(J48=Datos!$C$45+1,-PMT((1+'Formato 5'!$E$27)^(1/12)-1,Datos!$C$46,K48),IF('Formato 5'!J48&lt;=Datos!$C$47,N47,0))</f>
        <v>0</v>
      </c>
      <c r="O48" s="325">
        <f>IF(J48=Datos!$C$45,'Formato 3'!$M$56,IF('Formato 5'!J48&gt;Datos!$C$45,'Formato 5'!K48-'Formato 5'!M48,0))</f>
        <v>0</v>
      </c>
      <c r="Q48" s="325">
        <f t="shared" si="0"/>
        <v>0</v>
      </c>
    </row>
    <row r="49" spans="2:17">
      <c r="B49" s="332">
        <f t="shared" si="1"/>
        <v>16</v>
      </c>
      <c r="C49" s="325">
        <f>IF(B49&gt;Datos!$C$45,'Formato 5'!G48,0)</f>
        <v>0</v>
      </c>
      <c r="D49" s="325">
        <f>IF(B49&gt;Datos!$C$45,C49*((1+$E$27)^(1/12)-1),0)</f>
        <v>0</v>
      </c>
      <c r="E49" s="325">
        <f>IF(B49&gt;Datos!$C$45,F49-D49,0)</f>
        <v>0</v>
      </c>
      <c r="F49" s="325">
        <f>IF(B49=Datos!$C$45+1,-PMT((1+'Formato 5'!$E$27)^(1/12)-1,Datos!$C$46,C49),IF('Formato 5'!B49&lt;=Datos!$C$47,F48,0))</f>
        <v>0</v>
      </c>
      <c r="G49" s="325">
        <f>IF(B49=Datos!$C$45,'Formato 3'!$F$56,IF('Formato 5'!B49&gt;Datos!$C$45,'Formato 5'!C49-'Formato 5'!E49,0))</f>
        <v>0</v>
      </c>
      <c r="J49" s="332">
        <f t="shared" si="2"/>
        <v>16</v>
      </c>
      <c r="K49" s="325">
        <f>IF(J49&gt;Datos!$C$45,'Formato 5'!O48,0)</f>
        <v>0</v>
      </c>
      <c r="L49" s="325">
        <f>IF(J49&gt;Datos!$C$45,K49*((1+$E$27)^(1/12)-1),0)</f>
        <v>0</v>
      </c>
      <c r="M49" s="325">
        <f>IF(J49&gt;Datos!$C$45,N49-L49,0)</f>
        <v>0</v>
      </c>
      <c r="N49" s="325">
        <f>IF(J49=Datos!$C$45+1,-PMT((1+'Formato 5'!$E$27)^(1/12)-1,Datos!$C$46,K49),IF('Formato 5'!J49&lt;=Datos!$C$47,N48,0))</f>
        <v>0</v>
      </c>
      <c r="O49" s="325">
        <f>IF(J49=Datos!$C$45,'Formato 3'!$M$56,IF('Formato 5'!J49&gt;Datos!$C$45,'Formato 5'!K49-'Formato 5'!M49,0))</f>
        <v>0</v>
      </c>
      <c r="Q49" s="325">
        <f t="shared" si="0"/>
        <v>0</v>
      </c>
    </row>
    <row r="50" spans="2:17">
      <c r="B50" s="332">
        <f t="shared" si="1"/>
        <v>17</v>
      </c>
      <c r="C50" s="325">
        <f>IF(B50&gt;Datos!$C$45,'Formato 5'!G49,0)</f>
        <v>0</v>
      </c>
      <c r="D50" s="325">
        <f>IF(B50&gt;Datos!$C$45,C50*((1+$E$27)^(1/12)-1),0)</f>
        <v>0</v>
      </c>
      <c r="E50" s="325">
        <f>IF(B50&gt;Datos!$C$45,F50-D50,0)</f>
        <v>0</v>
      </c>
      <c r="F50" s="325">
        <f>IF(B50=Datos!$C$45+1,-PMT((1+'Formato 5'!$E$27)^(1/12)-1,Datos!$C$46,C50),IF('Formato 5'!B50&lt;=Datos!$C$47,F49,0))</f>
        <v>0</v>
      </c>
      <c r="G50" s="325">
        <f>IF(B50=Datos!$C$45,'Formato 3'!$F$56,IF('Formato 5'!B50&gt;Datos!$C$45,'Formato 5'!C50-'Formato 5'!E50,0))</f>
        <v>0</v>
      </c>
      <c r="J50" s="332">
        <f t="shared" si="2"/>
        <v>17</v>
      </c>
      <c r="K50" s="325">
        <f>IF(J50&gt;Datos!$C$45,'Formato 5'!O49,0)</f>
        <v>0</v>
      </c>
      <c r="L50" s="325">
        <f>IF(J50&gt;Datos!$C$45,K50*((1+$E$27)^(1/12)-1),0)</f>
        <v>0</v>
      </c>
      <c r="M50" s="325">
        <f>IF(J50&gt;Datos!$C$45,N50-L50,0)</f>
        <v>0</v>
      </c>
      <c r="N50" s="325">
        <f>IF(J50=Datos!$C$45+1,-PMT((1+'Formato 5'!$E$27)^(1/12)-1,Datos!$C$46,K50),IF('Formato 5'!J50&lt;=Datos!$C$47,N49,0))</f>
        <v>0</v>
      </c>
      <c r="O50" s="325">
        <f>IF(J50=Datos!$C$45,'Formato 3'!$M$56,IF('Formato 5'!J50&gt;Datos!$C$45,'Formato 5'!K50-'Formato 5'!M50,0))</f>
        <v>0</v>
      </c>
      <c r="Q50" s="325">
        <f t="shared" si="0"/>
        <v>0</v>
      </c>
    </row>
    <row r="51" spans="2:17">
      <c r="B51" s="332">
        <f t="shared" si="1"/>
        <v>18</v>
      </c>
      <c r="C51" s="325">
        <f>IF(B51&gt;Datos!$C$45,'Formato 5'!G50,0)</f>
        <v>0</v>
      </c>
      <c r="D51" s="325">
        <f>IF(B51&gt;Datos!$C$45,C51*((1+$E$27)^(1/12)-1),0)</f>
        <v>0</v>
      </c>
      <c r="E51" s="325">
        <f>IF(B51&gt;Datos!$C$45,F51-D51,0)</f>
        <v>0</v>
      </c>
      <c r="F51" s="325">
        <f>IF(B51=Datos!$C$45+1,-PMT((1+'Formato 5'!$E$27)^(1/12)-1,Datos!$C$46,C51),IF('Formato 5'!B51&lt;=Datos!$C$47,F50,0))</f>
        <v>0</v>
      </c>
      <c r="G51" s="325">
        <f>IF(B51=Datos!$C$45,'Formato 3'!$F$56,IF('Formato 5'!B51&gt;Datos!$C$45,'Formato 5'!C51-'Formato 5'!E51,0))</f>
        <v>0</v>
      </c>
      <c r="H51" s="30"/>
      <c r="J51" s="332">
        <f t="shared" si="2"/>
        <v>18</v>
      </c>
      <c r="K51" s="325">
        <f>IF(J51&gt;Datos!$C$45,'Formato 5'!O50,0)</f>
        <v>0</v>
      </c>
      <c r="L51" s="325">
        <f>IF(J51&gt;Datos!$C$45,K51*((1+$E$27)^(1/12)-1),0)</f>
        <v>0</v>
      </c>
      <c r="M51" s="325">
        <f>IF(J51&gt;Datos!$C$45,N51-L51,0)</f>
        <v>0</v>
      </c>
      <c r="N51" s="325">
        <f>IF(J51=Datos!$C$45+1,-PMT((1+'Formato 5'!$E$27)^(1/12)-1,Datos!$C$46,K51),IF('Formato 5'!J51&lt;=Datos!$C$47,N50,0))</f>
        <v>0</v>
      </c>
      <c r="O51" s="325">
        <f>IF(J51=Datos!$C$45,'Formato 3'!$M$56,IF('Formato 5'!J51&gt;Datos!$C$45,'Formato 5'!K51-'Formato 5'!M51,0))</f>
        <v>0</v>
      </c>
      <c r="Q51" s="325">
        <f t="shared" si="0"/>
        <v>0</v>
      </c>
    </row>
    <row r="52" spans="2:17">
      <c r="B52" s="332">
        <f t="shared" si="1"/>
        <v>19</v>
      </c>
      <c r="C52" s="325">
        <f>IF(B52&gt;Datos!$C$45,'Formato 5'!G51,0)</f>
        <v>0</v>
      </c>
      <c r="D52" s="325">
        <f>IF(B52&gt;Datos!$C$45,C52*((1+$E$27)^(1/12)-1),0)</f>
        <v>0</v>
      </c>
      <c r="E52" s="325">
        <f>IF(B52&gt;Datos!$C$45,F52-D52,0)</f>
        <v>0</v>
      </c>
      <c r="F52" s="325">
        <f>IF(B52=Datos!$C$45+1,-PMT((1+'Formato 5'!$E$27)^(1/12)-1,Datos!$C$46,C52),IF('Formato 5'!B52&lt;=Datos!$C$47,F51,0))</f>
        <v>0</v>
      </c>
      <c r="G52" s="325">
        <f>IF(B52=Datos!$C$45,'Formato 3'!$F$56,IF('Formato 5'!B52&gt;Datos!$C$45,'Formato 5'!C52-'Formato 5'!E52,0))</f>
        <v>0</v>
      </c>
      <c r="H52" s="30"/>
      <c r="J52" s="332">
        <f t="shared" si="2"/>
        <v>19</v>
      </c>
      <c r="K52" s="325">
        <f>IF(J52&gt;Datos!$C$45,'Formato 5'!O51,0)</f>
        <v>0</v>
      </c>
      <c r="L52" s="325">
        <f>IF(J52&gt;Datos!$C$45,K52*((1+$E$27)^(1/12)-1),0)</f>
        <v>0</v>
      </c>
      <c r="M52" s="325">
        <f>IF(J52&gt;Datos!$C$45,N52-L52,0)</f>
        <v>0</v>
      </c>
      <c r="N52" s="325">
        <f>IF(J52=Datos!$C$45+1,-PMT((1+'Formato 5'!$E$27)^(1/12)-1,Datos!$C$46,K52),IF('Formato 5'!J52&lt;=Datos!$C$47,N51,0))</f>
        <v>0</v>
      </c>
      <c r="O52" s="325">
        <f>IF(J52=Datos!$C$45,'Formato 3'!$M$56,IF('Formato 5'!J52&gt;Datos!$C$45,'Formato 5'!K52-'Formato 5'!M52,0))</f>
        <v>0</v>
      </c>
      <c r="Q52" s="325">
        <f t="shared" si="0"/>
        <v>0</v>
      </c>
    </row>
    <row r="53" spans="2:17">
      <c r="B53" s="332">
        <f t="shared" si="1"/>
        <v>20</v>
      </c>
      <c r="C53" s="325">
        <f>IF(B53&gt;Datos!$C$45,'Formato 5'!G52,0)</f>
        <v>0</v>
      </c>
      <c r="D53" s="325">
        <f>IF(B53&gt;Datos!$C$45,C53*((1+$E$27)^(1/12)-1),0)</f>
        <v>0</v>
      </c>
      <c r="E53" s="325">
        <f>IF(B53&gt;Datos!$C$45,F53-D53,0)</f>
        <v>0</v>
      </c>
      <c r="F53" s="325">
        <f>IF(B53=Datos!$C$45+1,-PMT((1+'Formato 5'!$E$27)^(1/12)-1,Datos!$C$46,C53),IF('Formato 5'!B53&lt;=Datos!$C$47,F52,0))</f>
        <v>0</v>
      </c>
      <c r="G53" s="325">
        <f>IF(B53=Datos!$C$45,'Formato 3'!$F$56,IF('Formato 5'!B53&gt;Datos!$C$45,'Formato 5'!C53-'Formato 5'!E53,0))</f>
        <v>0</v>
      </c>
      <c r="H53" s="30"/>
      <c r="J53" s="332">
        <f t="shared" si="2"/>
        <v>20</v>
      </c>
      <c r="K53" s="325">
        <f>IF(J53&gt;Datos!$C$45,'Formato 5'!O52,0)</f>
        <v>0</v>
      </c>
      <c r="L53" s="325">
        <f>IF(J53&gt;Datos!$C$45,K53*((1+$E$27)^(1/12)-1),0)</f>
        <v>0</v>
      </c>
      <c r="M53" s="325">
        <f>IF(J53&gt;Datos!$C$45,N53-L53,0)</f>
        <v>0</v>
      </c>
      <c r="N53" s="325">
        <f>IF(J53=Datos!$C$45+1,-PMT((1+'Formato 5'!$E$27)^(1/12)-1,Datos!$C$46,K53),IF('Formato 5'!J53&lt;=Datos!$C$47,N52,0))</f>
        <v>0</v>
      </c>
      <c r="O53" s="325">
        <f>IF(J53=Datos!$C$45,'Formato 3'!$M$56,IF('Formato 5'!J53&gt;Datos!$C$45,'Formato 5'!K53-'Formato 5'!M53,0))</f>
        <v>0</v>
      </c>
      <c r="Q53" s="325">
        <f t="shared" si="0"/>
        <v>0</v>
      </c>
    </row>
    <row r="54" spans="2:17">
      <c r="B54" s="332">
        <f t="shared" si="1"/>
        <v>21</v>
      </c>
      <c r="C54" s="325">
        <f>IF(B54&gt;Datos!$C$45,'Formato 5'!G53,0)</f>
        <v>0</v>
      </c>
      <c r="D54" s="325">
        <f>IF(B54&gt;Datos!$C$45,C54*((1+$E$27)^(1/12)-1),0)</f>
        <v>0</v>
      </c>
      <c r="E54" s="325">
        <f>IF(B54&gt;Datos!$C$45,F54-D54,0)</f>
        <v>0</v>
      </c>
      <c r="F54" s="325">
        <f>IF(B54=Datos!$C$45+1,-PMT((1+'Formato 5'!$E$27)^(1/12)-1,Datos!$C$46,C54),IF('Formato 5'!B54&lt;=Datos!$C$47,F53,0))</f>
        <v>0</v>
      </c>
      <c r="G54" s="325">
        <f>IF(B54=Datos!$C$45,'Formato 3'!$F$56,IF('Formato 5'!B54&gt;Datos!$C$45,'Formato 5'!C54-'Formato 5'!E54,0))</f>
        <v>0</v>
      </c>
      <c r="H54" s="30"/>
      <c r="J54" s="332">
        <f t="shared" si="2"/>
        <v>21</v>
      </c>
      <c r="K54" s="325">
        <f>IF(J54&gt;Datos!$C$45,'Formato 5'!O53,0)</f>
        <v>0</v>
      </c>
      <c r="L54" s="325">
        <f>IF(J54&gt;Datos!$C$45,K54*((1+$E$27)^(1/12)-1),0)</f>
        <v>0</v>
      </c>
      <c r="M54" s="325">
        <f>IF(J54&gt;Datos!$C$45,N54-L54,0)</f>
        <v>0</v>
      </c>
      <c r="N54" s="325">
        <f>IF(J54=Datos!$C$45+1,-PMT((1+'Formato 5'!$E$27)^(1/12)-1,Datos!$C$46,K54),IF('Formato 5'!J54&lt;=Datos!$C$47,N53,0))</f>
        <v>0</v>
      </c>
      <c r="O54" s="325">
        <f>IF(J54=Datos!$C$45,'Formato 3'!$M$56,IF('Formato 5'!J54&gt;Datos!$C$45,'Formato 5'!K54-'Formato 5'!M54,0))</f>
        <v>0</v>
      </c>
      <c r="Q54" s="325">
        <f t="shared" si="0"/>
        <v>0</v>
      </c>
    </row>
    <row r="55" spans="2:17">
      <c r="B55" s="332">
        <f t="shared" si="1"/>
        <v>22</v>
      </c>
      <c r="C55" s="325">
        <f>IF(B55&gt;Datos!$C$45,'Formato 5'!G54,0)</f>
        <v>0</v>
      </c>
      <c r="D55" s="325">
        <f>IF(B55&gt;Datos!$C$45,C55*((1+$E$27)^(1/12)-1),0)</f>
        <v>0</v>
      </c>
      <c r="E55" s="325">
        <f>IF(B55&gt;Datos!$C$45,F55-D55,0)</f>
        <v>0</v>
      </c>
      <c r="F55" s="325">
        <f>IF(B55=Datos!$C$45+1,-PMT((1+'Formato 5'!$E$27)^(1/12)-1,Datos!$C$46,C55),IF('Formato 5'!B55&lt;=Datos!$C$47,F54,0))</f>
        <v>0</v>
      </c>
      <c r="G55" s="325">
        <f>IF(B55=Datos!$C$45,'Formato 3'!$F$56,IF('Formato 5'!B55&gt;Datos!$C$45,'Formato 5'!C55-'Formato 5'!E55,0))</f>
        <v>0</v>
      </c>
      <c r="H55" s="30"/>
      <c r="J55" s="332">
        <f t="shared" si="2"/>
        <v>22</v>
      </c>
      <c r="K55" s="325">
        <f>IF(J55&gt;Datos!$C$45,'Formato 5'!O54,0)</f>
        <v>0</v>
      </c>
      <c r="L55" s="325">
        <f>IF(J55&gt;Datos!$C$45,K55*((1+$E$27)^(1/12)-1),0)</f>
        <v>0</v>
      </c>
      <c r="M55" s="325">
        <f>IF(J55&gt;Datos!$C$45,N55-L55,0)</f>
        <v>0</v>
      </c>
      <c r="N55" s="325">
        <f>IF(J55=Datos!$C$45+1,-PMT((1+'Formato 5'!$E$27)^(1/12)-1,Datos!$C$46,K55),IF('Formato 5'!J55&lt;=Datos!$C$47,N54,0))</f>
        <v>0</v>
      </c>
      <c r="O55" s="325">
        <f>IF(J55=Datos!$C$45,'Formato 3'!$M$56,IF('Formato 5'!J55&gt;Datos!$C$45,'Formato 5'!K55-'Formato 5'!M55,0))</f>
        <v>0</v>
      </c>
      <c r="Q55" s="325">
        <f t="shared" si="0"/>
        <v>0</v>
      </c>
    </row>
    <row r="56" spans="2:17">
      <c r="B56" s="332">
        <f t="shared" si="1"/>
        <v>23</v>
      </c>
      <c r="C56" s="325">
        <f>IF(B56&gt;Datos!$C$45,'Formato 5'!G55,0)</f>
        <v>0</v>
      </c>
      <c r="D56" s="325">
        <f>IF(B56&gt;Datos!$C$45,C56*((1+$E$27)^(1/12)-1),0)</f>
        <v>0</v>
      </c>
      <c r="E56" s="325">
        <f>IF(B56&gt;Datos!$C$45,F56-D56,0)</f>
        <v>0</v>
      </c>
      <c r="F56" s="325">
        <f>IF(B56=Datos!$C$45+1,-PMT((1+'Formato 5'!$E$27)^(1/12)-1,Datos!$C$46,C56),IF('Formato 5'!B56&lt;=Datos!$C$47,F55,0))</f>
        <v>0</v>
      </c>
      <c r="G56" s="325">
        <f>IF(B56=Datos!$C$45,'Formato 3'!$F$56,IF('Formato 5'!B56&gt;Datos!$C$45,'Formato 5'!C56-'Formato 5'!E56,0))</f>
        <v>0</v>
      </c>
      <c r="H56" s="30"/>
      <c r="J56" s="332">
        <f t="shared" si="2"/>
        <v>23</v>
      </c>
      <c r="K56" s="325">
        <f>IF(J56&gt;Datos!$C$45,'Formato 5'!O55,0)</f>
        <v>0</v>
      </c>
      <c r="L56" s="325">
        <f>IF(J56&gt;Datos!$C$45,K56*((1+$E$27)^(1/12)-1),0)</f>
        <v>0</v>
      </c>
      <c r="M56" s="325">
        <f>IF(J56&gt;Datos!$C$45,N56-L56,0)</f>
        <v>0</v>
      </c>
      <c r="N56" s="325">
        <f>IF(J56=Datos!$C$45+1,-PMT((1+'Formato 5'!$E$27)^(1/12)-1,Datos!$C$46,K56),IF('Formato 5'!J56&lt;=Datos!$C$47,N55,0))</f>
        <v>0</v>
      </c>
      <c r="O56" s="325">
        <f>IF(J56=Datos!$C$45,'Formato 3'!$M$56,IF('Formato 5'!J56&gt;Datos!$C$45,'Formato 5'!K56-'Formato 5'!M56,0))</f>
        <v>0</v>
      </c>
      <c r="Q56" s="325">
        <f t="shared" si="0"/>
        <v>0</v>
      </c>
    </row>
    <row r="57" spans="2:17">
      <c r="B57" s="332">
        <f t="shared" si="1"/>
        <v>24</v>
      </c>
      <c r="C57" s="325">
        <f>IF(B57&gt;Datos!$C$45,'Formato 5'!G56,0)</f>
        <v>0</v>
      </c>
      <c r="D57" s="325">
        <f>IF(B57&gt;Datos!$C$45,C57*((1+$E$27)^(1/12)-1),0)</f>
        <v>0</v>
      </c>
      <c r="E57" s="325">
        <f>IF(B57&gt;Datos!$C$45,F57-D57,0)</f>
        <v>0</v>
      </c>
      <c r="F57" s="325">
        <f>IF(B57=Datos!$C$45+1,-PMT((1+'Formato 5'!$E$27)^(1/12)-1,Datos!$C$46,C57),IF('Formato 5'!B57&lt;=Datos!$C$47,F56,0))</f>
        <v>0</v>
      </c>
      <c r="G57" s="325">
        <f>IF(B57=Datos!$C$45,'Formato 3'!$F$56,IF('Formato 5'!B57&gt;Datos!$C$45,'Formato 5'!C57-'Formato 5'!E57,0))</f>
        <v>0</v>
      </c>
      <c r="H57" s="30"/>
      <c r="J57" s="332">
        <f t="shared" si="2"/>
        <v>24</v>
      </c>
      <c r="K57" s="325">
        <f>IF(J57&gt;Datos!$C$45,'Formato 5'!O56,0)</f>
        <v>0</v>
      </c>
      <c r="L57" s="325">
        <f>IF(J57&gt;Datos!$C$45,K57*((1+$E$27)^(1/12)-1),0)</f>
        <v>0</v>
      </c>
      <c r="M57" s="325">
        <f>IF(J57&gt;Datos!$C$45,N57-L57,0)</f>
        <v>0</v>
      </c>
      <c r="N57" s="325">
        <f>IF(J57=Datos!$C$45+1,-PMT((1+'Formato 5'!$E$27)^(1/12)-1,Datos!$C$46,K57),IF('Formato 5'!J57&lt;=Datos!$C$47,N56,0))</f>
        <v>0</v>
      </c>
      <c r="O57" s="325">
        <f>IF(J57=Datos!$C$45,'Formato 3'!$M$56,IF('Formato 5'!J57&gt;Datos!$C$45,'Formato 5'!K57-'Formato 5'!M57,0))</f>
        <v>0</v>
      </c>
      <c r="Q57" s="325">
        <f t="shared" si="0"/>
        <v>0</v>
      </c>
    </row>
    <row r="58" spans="2:17">
      <c r="B58" s="332">
        <f t="shared" si="1"/>
        <v>25</v>
      </c>
      <c r="C58" s="325">
        <f>IF(B58&gt;Datos!$C$45,'Formato 5'!G57,0)</f>
        <v>0</v>
      </c>
      <c r="D58" s="325">
        <f>IF(B58&gt;Datos!$C$45,C58*((1+$E$27)^(1/12)-1),0)</f>
        <v>0</v>
      </c>
      <c r="E58" s="325">
        <f>IF(B58&gt;Datos!$C$45,F58-D58,0)</f>
        <v>0</v>
      </c>
      <c r="F58" s="325">
        <f>IF(B58=Datos!$C$45+1,-PMT((1+'Formato 5'!$E$27)^(1/12)-1,Datos!$C$46,C58),IF('Formato 5'!B58&lt;=Datos!$C$47,F57,0))</f>
        <v>0</v>
      </c>
      <c r="G58" s="325">
        <f>IF(B58=Datos!$C$45,'Formato 3'!$F$56,IF('Formato 5'!B58&gt;Datos!$C$45,'Formato 5'!C58-'Formato 5'!E58,0))</f>
        <v>0</v>
      </c>
      <c r="H58" s="30"/>
      <c r="J58" s="332">
        <f t="shared" si="2"/>
        <v>25</v>
      </c>
      <c r="K58" s="325">
        <f>IF(J58&gt;Datos!$C$45,'Formato 5'!O57,0)</f>
        <v>0</v>
      </c>
      <c r="L58" s="325">
        <f>IF(J58&gt;Datos!$C$45,K58*((1+$E$27)^(1/12)-1),0)</f>
        <v>0</v>
      </c>
      <c r="M58" s="325">
        <f>IF(J58&gt;Datos!$C$45,N58-L58,0)</f>
        <v>0</v>
      </c>
      <c r="N58" s="325">
        <f>IF(J58=Datos!$C$45+1,-PMT((1+'Formato 5'!$E$27)^(1/12)-1,Datos!$C$46,K58),IF('Formato 5'!J58&lt;=Datos!$C$47,N57,0))</f>
        <v>0</v>
      </c>
      <c r="O58" s="325">
        <f>IF(J58=Datos!$C$45,'Formato 3'!$M$56,IF('Formato 5'!J58&gt;Datos!$C$45,'Formato 5'!K58-'Formato 5'!M58,0))</f>
        <v>0</v>
      </c>
      <c r="Q58" s="325">
        <f t="shared" si="0"/>
        <v>0</v>
      </c>
    </row>
    <row r="59" spans="2:17">
      <c r="B59" s="332">
        <f t="shared" si="1"/>
        <v>26</v>
      </c>
      <c r="C59" s="325">
        <f>IF(B59&gt;Datos!$C$45,'Formato 5'!G58,0)</f>
        <v>0</v>
      </c>
      <c r="D59" s="325">
        <f>IF(B59&gt;Datos!$C$45,C59*((1+$E$27)^(1/12)-1),0)</f>
        <v>0</v>
      </c>
      <c r="E59" s="325">
        <f>IF(B59&gt;Datos!$C$45,F59-D59,0)</f>
        <v>0</v>
      </c>
      <c r="F59" s="325">
        <f>IF(B59=Datos!$C$45+1,-PMT((1+'Formato 5'!$E$27)^(1/12)-1,Datos!$C$46,C59),IF('Formato 5'!B59&lt;=Datos!$C$47,F58,0))</f>
        <v>0</v>
      </c>
      <c r="G59" s="325">
        <f>IF(B59=Datos!$C$45,'Formato 3'!$F$56,IF('Formato 5'!B59&gt;Datos!$C$45,'Formato 5'!C59-'Formato 5'!E59,0))</f>
        <v>0</v>
      </c>
      <c r="H59" s="30"/>
      <c r="J59" s="332">
        <f t="shared" si="2"/>
        <v>26</v>
      </c>
      <c r="K59" s="325">
        <f>IF(J59&gt;Datos!$C$45,'Formato 5'!O58,0)</f>
        <v>0</v>
      </c>
      <c r="L59" s="325">
        <f>IF(J59&gt;Datos!$C$45,K59*((1+$E$27)^(1/12)-1),0)</f>
        <v>0</v>
      </c>
      <c r="M59" s="325">
        <f>IF(J59&gt;Datos!$C$45,N59-L59,0)</f>
        <v>0</v>
      </c>
      <c r="N59" s="325">
        <f>IF(J59=Datos!$C$45+1,-PMT((1+'Formato 5'!$E$27)^(1/12)-1,Datos!$C$46,K59),IF('Formato 5'!J59&lt;=Datos!$C$47,N58,0))</f>
        <v>0</v>
      </c>
      <c r="O59" s="325">
        <f>IF(J59=Datos!$C$45,'Formato 3'!$M$56,IF('Formato 5'!J59&gt;Datos!$C$45,'Formato 5'!K59-'Formato 5'!M59,0))</f>
        <v>0</v>
      </c>
      <c r="Q59" s="325">
        <f t="shared" si="0"/>
        <v>0</v>
      </c>
    </row>
    <row r="60" spans="2:17">
      <c r="B60" s="332">
        <f t="shared" si="1"/>
        <v>27</v>
      </c>
      <c r="C60" s="325">
        <f>IF(B60&gt;Datos!$C$45,'Formato 5'!G59,0)</f>
        <v>0</v>
      </c>
      <c r="D60" s="325">
        <f>IF(B60&gt;Datos!$C$45,C60*((1+$E$27)^(1/12)-1),0)</f>
        <v>0</v>
      </c>
      <c r="E60" s="325">
        <f>IF(B60&gt;Datos!$C$45,F60-D60,0)</f>
        <v>0</v>
      </c>
      <c r="F60" s="325">
        <f>IF(B60=Datos!$C$45+1,-PMT((1+'Formato 5'!$E$27)^(1/12)-1,Datos!$C$46,C60),IF('Formato 5'!B60&lt;=Datos!$C$47,F59,0))</f>
        <v>0</v>
      </c>
      <c r="G60" s="325">
        <f>IF(B60=Datos!$C$45,'Formato 3'!$F$56,IF('Formato 5'!B60&gt;Datos!$C$45,'Formato 5'!C60-'Formato 5'!E60,0))</f>
        <v>0</v>
      </c>
      <c r="H60" s="30"/>
      <c r="J60" s="332">
        <f t="shared" si="2"/>
        <v>27</v>
      </c>
      <c r="K60" s="325">
        <f>IF(J60&gt;Datos!$C$45,'Formato 5'!O59,0)</f>
        <v>0</v>
      </c>
      <c r="L60" s="325">
        <f>IF(J60&gt;Datos!$C$45,K60*((1+$E$27)^(1/12)-1),0)</f>
        <v>0</v>
      </c>
      <c r="M60" s="325">
        <f>IF(J60&gt;Datos!$C$45,N60-L60,0)</f>
        <v>0</v>
      </c>
      <c r="N60" s="325">
        <f>IF(J60=Datos!$C$45+1,-PMT((1+'Formato 5'!$E$27)^(1/12)-1,Datos!$C$46,K60),IF('Formato 5'!J60&lt;=Datos!$C$47,N59,0))</f>
        <v>0</v>
      </c>
      <c r="O60" s="325">
        <f>IF(J60=Datos!$C$45,'Formato 3'!$M$56,IF('Formato 5'!J60&gt;Datos!$C$45,'Formato 5'!K60-'Formato 5'!M60,0))</f>
        <v>0</v>
      </c>
      <c r="Q60" s="325">
        <f t="shared" si="0"/>
        <v>0</v>
      </c>
    </row>
    <row r="61" spans="2:17">
      <c r="B61" s="332">
        <f t="shared" si="1"/>
        <v>28</v>
      </c>
      <c r="C61" s="325">
        <f>IF(B61&gt;Datos!$C$45,'Formato 5'!G60,0)</f>
        <v>0</v>
      </c>
      <c r="D61" s="325">
        <f>IF(B61&gt;Datos!$C$45,C61*((1+$E$27)^(1/12)-1),0)</f>
        <v>0</v>
      </c>
      <c r="E61" s="325">
        <f>IF(B61&gt;Datos!$C$45,F61-D61,0)</f>
        <v>0</v>
      </c>
      <c r="F61" s="325">
        <f>IF(B61=Datos!$C$45+1,-PMT((1+'Formato 5'!$E$27)^(1/12)-1,Datos!$C$46,C61),IF('Formato 5'!B61&lt;=Datos!$C$47,F60,0))</f>
        <v>0</v>
      </c>
      <c r="G61" s="325">
        <f>IF(B61=Datos!$C$45,'Formato 3'!$F$56,IF('Formato 5'!B61&gt;Datos!$C$45,'Formato 5'!C61-'Formato 5'!E61,0))</f>
        <v>0</v>
      </c>
      <c r="H61" s="30"/>
      <c r="J61" s="332">
        <f t="shared" si="2"/>
        <v>28</v>
      </c>
      <c r="K61" s="325">
        <f>IF(J61&gt;Datos!$C$45,'Formato 5'!O60,0)</f>
        <v>0</v>
      </c>
      <c r="L61" s="325">
        <f>IF(J61&gt;Datos!$C$45,K61*((1+$E$27)^(1/12)-1),0)</f>
        <v>0</v>
      </c>
      <c r="M61" s="325">
        <f>IF(J61&gt;Datos!$C$45,N61-L61,0)</f>
        <v>0</v>
      </c>
      <c r="N61" s="325">
        <f>IF(J61=Datos!$C$45+1,-PMT((1+'Formato 5'!$E$27)^(1/12)-1,Datos!$C$46,K61),IF('Formato 5'!J61&lt;=Datos!$C$47,N60,0))</f>
        <v>0</v>
      </c>
      <c r="O61" s="325">
        <f>IF(J61=Datos!$C$45,'Formato 3'!$M$56,IF('Formato 5'!J61&gt;Datos!$C$45,'Formato 5'!K61-'Formato 5'!M61,0))</f>
        <v>0</v>
      </c>
      <c r="Q61" s="325">
        <f t="shared" si="0"/>
        <v>0</v>
      </c>
    </row>
    <row r="62" spans="2:17">
      <c r="B62" s="332">
        <f t="shared" si="1"/>
        <v>29</v>
      </c>
      <c r="C62" s="325">
        <f>IF(B62&gt;Datos!$C$45,'Formato 5'!G61,0)</f>
        <v>0</v>
      </c>
      <c r="D62" s="325">
        <f>IF(B62&gt;Datos!$C$45,C62*((1+$E$27)^(1/12)-1),0)</f>
        <v>0</v>
      </c>
      <c r="E62" s="325">
        <f>IF(B62&gt;Datos!$C$45,F62-D62,0)</f>
        <v>0</v>
      </c>
      <c r="F62" s="325">
        <f>IF(B62=Datos!$C$45+1,-PMT((1+'Formato 5'!$E$27)^(1/12)-1,Datos!$C$46,C62),IF('Formato 5'!B62&lt;=Datos!$C$47,F61,0))</f>
        <v>0</v>
      </c>
      <c r="G62" s="325">
        <f>IF(B62=Datos!$C$45,'Formato 3'!$F$56,IF('Formato 5'!B62&gt;Datos!$C$45,'Formato 5'!C62-'Formato 5'!E62,0))</f>
        <v>0</v>
      </c>
      <c r="H62" s="30"/>
      <c r="J62" s="332">
        <f t="shared" si="2"/>
        <v>29</v>
      </c>
      <c r="K62" s="325">
        <f>IF(J62&gt;Datos!$C$45,'Formato 5'!O61,0)</f>
        <v>0</v>
      </c>
      <c r="L62" s="325">
        <f>IF(J62&gt;Datos!$C$45,K62*((1+$E$27)^(1/12)-1),0)</f>
        <v>0</v>
      </c>
      <c r="M62" s="325">
        <f>IF(J62&gt;Datos!$C$45,N62-L62,0)</f>
        <v>0</v>
      </c>
      <c r="N62" s="325">
        <f>IF(J62=Datos!$C$45+1,-PMT((1+'Formato 5'!$E$27)^(1/12)-1,Datos!$C$46,K62),IF('Formato 5'!J62&lt;=Datos!$C$47,N61,0))</f>
        <v>0</v>
      </c>
      <c r="O62" s="325">
        <f>IF(J62=Datos!$C$45,'Formato 3'!$M$56,IF('Formato 5'!J62&gt;Datos!$C$45,'Formato 5'!K62-'Formato 5'!M62,0))</f>
        <v>0</v>
      </c>
      <c r="Q62" s="325">
        <f t="shared" si="0"/>
        <v>0</v>
      </c>
    </row>
    <row r="63" spans="2:17">
      <c r="B63" s="332">
        <f t="shared" si="1"/>
        <v>30</v>
      </c>
      <c r="C63" s="325">
        <f>IF(B63&gt;Datos!$C$45,'Formato 5'!G62,0)</f>
        <v>0</v>
      </c>
      <c r="D63" s="325">
        <f>IF(B63&gt;Datos!$C$45,C63*((1+$E$27)^(1/12)-1),0)</f>
        <v>0</v>
      </c>
      <c r="E63" s="325">
        <f>IF(B63&gt;Datos!$C$45,F63-D63,0)</f>
        <v>0</v>
      </c>
      <c r="F63" s="325">
        <f>IF(B63=Datos!$C$45+1,-PMT((1+'Formato 5'!$E$27)^(1/12)-1,Datos!$C$46,C63),IF('Formato 5'!B63&lt;=Datos!$C$47,F62,0))</f>
        <v>0</v>
      </c>
      <c r="G63" s="325">
        <f>IF(B63=Datos!$C$45,'Formato 3'!$F$56,IF('Formato 5'!B63&gt;Datos!$C$45,'Formato 5'!C63-'Formato 5'!E63,0))</f>
        <v>0</v>
      </c>
      <c r="H63" s="30"/>
      <c r="J63" s="332">
        <f t="shared" si="2"/>
        <v>30</v>
      </c>
      <c r="K63" s="325">
        <f>IF(J63&gt;Datos!$C$45,'Formato 5'!O62,0)</f>
        <v>0</v>
      </c>
      <c r="L63" s="325">
        <f>IF(J63&gt;Datos!$C$45,K63*((1+$E$27)^(1/12)-1),0)</f>
        <v>0</v>
      </c>
      <c r="M63" s="325">
        <f>IF(J63&gt;Datos!$C$45,N63-L63,0)</f>
        <v>0</v>
      </c>
      <c r="N63" s="325">
        <f>IF(J63=Datos!$C$45+1,-PMT((1+'Formato 5'!$E$27)^(1/12)-1,Datos!$C$46,K63),IF('Formato 5'!J63&lt;=Datos!$C$47,N62,0))</f>
        <v>0</v>
      </c>
      <c r="O63" s="325">
        <f>IF(J63=Datos!$C$45,'Formato 3'!$M$56,IF('Formato 5'!J63&gt;Datos!$C$45,'Formato 5'!K63-'Formato 5'!M63,0))</f>
        <v>0</v>
      </c>
      <c r="Q63" s="325">
        <f t="shared" si="0"/>
        <v>0</v>
      </c>
    </row>
    <row r="64" spans="2:17">
      <c r="B64" s="332">
        <f t="shared" si="1"/>
        <v>31</v>
      </c>
      <c r="C64" s="325">
        <f>IF(B64&gt;Datos!$C$45,'Formato 5'!G63,0)</f>
        <v>0</v>
      </c>
      <c r="D64" s="325">
        <f>IF(B64&gt;Datos!$C$45,C64*((1+$E$27)^(1/12)-1),0)</f>
        <v>0</v>
      </c>
      <c r="E64" s="325">
        <f>IF(B64&gt;Datos!$C$45,F64-D64,0)</f>
        <v>0</v>
      </c>
      <c r="F64" s="325">
        <f>IF(B64=Datos!$C$45+1,-PMT((1+'Formato 5'!$E$27)^(1/12)-1,Datos!$C$46,C64),IF('Formato 5'!B64&lt;=Datos!$C$47,F63,0))</f>
        <v>0</v>
      </c>
      <c r="G64" s="325">
        <f>IF(B64=Datos!$C$45,'Formato 3'!$F$56,IF('Formato 5'!B64&gt;Datos!$C$45,'Formato 5'!C64-'Formato 5'!E64,0))</f>
        <v>0</v>
      </c>
      <c r="H64" s="30"/>
      <c r="J64" s="332">
        <f t="shared" si="2"/>
        <v>31</v>
      </c>
      <c r="K64" s="325">
        <f>IF(J64&gt;Datos!$C$45,'Formato 5'!O63,0)</f>
        <v>0</v>
      </c>
      <c r="L64" s="325">
        <f>IF(J64&gt;Datos!$C$45,K64*((1+$E$27)^(1/12)-1),0)</f>
        <v>0</v>
      </c>
      <c r="M64" s="325">
        <f>IF(J64&gt;Datos!$C$45,N64-L64,0)</f>
        <v>0</v>
      </c>
      <c r="N64" s="325">
        <f>IF(J64=Datos!$C$45+1,-PMT((1+'Formato 5'!$E$27)^(1/12)-1,Datos!$C$46,K64),IF('Formato 5'!J64&lt;=Datos!$C$47,N63,0))</f>
        <v>0</v>
      </c>
      <c r="O64" s="325">
        <f>IF(J64=Datos!$C$45,'Formato 3'!$M$56,IF('Formato 5'!J64&gt;Datos!$C$45,'Formato 5'!K64-'Formato 5'!M64,0))</f>
        <v>0</v>
      </c>
      <c r="Q64" s="325">
        <f t="shared" si="0"/>
        <v>0</v>
      </c>
    </row>
    <row r="65" spans="2:17">
      <c r="B65" s="332">
        <f t="shared" si="1"/>
        <v>32</v>
      </c>
      <c r="C65" s="325">
        <f>IF(B65&gt;Datos!$C$45,'Formato 5'!G64,0)</f>
        <v>0</v>
      </c>
      <c r="D65" s="325">
        <f>IF(B65&gt;Datos!$C$45,C65*((1+$E$27)^(1/12)-1),0)</f>
        <v>0</v>
      </c>
      <c r="E65" s="325">
        <f>IF(B65&gt;Datos!$C$45,F65-D65,0)</f>
        <v>0</v>
      </c>
      <c r="F65" s="325">
        <f>IF(B65=Datos!$C$45+1,-PMT((1+'Formato 5'!$E$27)^(1/12)-1,Datos!$C$46,C65),IF('Formato 5'!B65&lt;=Datos!$C$47,F64,0))</f>
        <v>0</v>
      </c>
      <c r="G65" s="325">
        <f>IF(B65=Datos!$C$45,'Formato 3'!$F$56,IF('Formato 5'!B65&gt;Datos!$C$45,'Formato 5'!C65-'Formato 5'!E65,0))</f>
        <v>0</v>
      </c>
      <c r="H65" s="30"/>
      <c r="J65" s="332">
        <f t="shared" si="2"/>
        <v>32</v>
      </c>
      <c r="K65" s="325">
        <f>IF(J65&gt;Datos!$C$45,'Formato 5'!O64,0)</f>
        <v>0</v>
      </c>
      <c r="L65" s="325">
        <f>IF(J65&gt;Datos!$C$45,K65*((1+$E$27)^(1/12)-1),0)</f>
        <v>0</v>
      </c>
      <c r="M65" s="325">
        <f>IF(J65&gt;Datos!$C$45,N65-L65,0)</f>
        <v>0</v>
      </c>
      <c r="N65" s="325">
        <f>IF(J65=Datos!$C$45+1,-PMT((1+'Formato 5'!$E$27)^(1/12)-1,Datos!$C$46,K65),IF('Formato 5'!J65&lt;=Datos!$C$47,N64,0))</f>
        <v>0</v>
      </c>
      <c r="O65" s="325">
        <f>IF(J65=Datos!$C$45,'Formato 3'!$M$56,IF('Formato 5'!J65&gt;Datos!$C$45,'Formato 5'!K65-'Formato 5'!M65,0))</f>
        <v>0</v>
      </c>
      <c r="Q65" s="325">
        <f t="shared" si="0"/>
        <v>0</v>
      </c>
    </row>
    <row r="66" spans="2:17">
      <c r="B66" s="332">
        <f t="shared" si="1"/>
        <v>33</v>
      </c>
      <c r="C66" s="325">
        <f>IF(B66&gt;Datos!$C$45,'Formato 5'!G65,0)</f>
        <v>0</v>
      </c>
      <c r="D66" s="325">
        <f>IF(B66&gt;Datos!$C$45,C66*((1+$E$27)^(1/12)-1),0)</f>
        <v>0</v>
      </c>
      <c r="E66" s="325">
        <f>IF(B66&gt;Datos!$C$45,F66-D66,0)</f>
        <v>0</v>
      </c>
      <c r="F66" s="325">
        <f>IF(B66=Datos!$C$45+1,-PMT((1+'Formato 5'!$E$27)^(1/12)-1,Datos!$C$46,C66),IF('Formato 5'!B66&lt;=Datos!$C$47,F65,0))</f>
        <v>0</v>
      </c>
      <c r="G66" s="325">
        <f>IF(B66=Datos!$C$45,'Formato 3'!$F$56,IF('Formato 5'!B66&gt;Datos!$C$45,'Formato 5'!C66-'Formato 5'!E66,0))</f>
        <v>0</v>
      </c>
      <c r="H66" s="30"/>
      <c r="J66" s="332">
        <f t="shared" si="2"/>
        <v>33</v>
      </c>
      <c r="K66" s="325">
        <f>IF(J66&gt;Datos!$C$45,'Formato 5'!O65,0)</f>
        <v>0</v>
      </c>
      <c r="L66" s="325">
        <f>IF(J66&gt;Datos!$C$45,K66*((1+$E$27)^(1/12)-1),0)</f>
        <v>0</v>
      </c>
      <c r="M66" s="325">
        <f>IF(J66&gt;Datos!$C$45,N66-L66,0)</f>
        <v>0</v>
      </c>
      <c r="N66" s="325">
        <f>IF(J66=Datos!$C$45+1,-PMT((1+'Formato 5'!$E$27)^(1/12)-1,Datos!$C$46,K66),IF('Formato 5'!J66&lt;=Datos!$C$47,N65,0))</f>
        <v>0</v>
      </c>
      <c r="O66" s="325">
        <f>IF(J66=Datos!$C$45,'Formato 3'!$M$56,IF('Formato 5'!J66&gt;Datos!$C$45,'Formato 5'!K66-'Formato 5'!M66,0))</f>
        <v>0</v>
      </c>
      <c r="Q66" s="325">
        <f t="shared" si="0"/>
        <v>0</v>
      </c>
    </row>
    <row r="67" spans="2:17">
      <c r="B67" s="332">
        <f t="shared" si="1"/>
        <v>34</v>
      </c>
      <c r="C67" s="325">
        <f>IF(B67&gt;Datos!$C$45,'Formato 5'!G66,0)</f>
        <v>0</v>
      </c>
      <c r="D67" s="325">
        <f>IF(B67&gt;Datos!$C$45,C67*((1+$E$27)^(1/12)-1),0)</f>
        <v>0</v>
      </c>
      <c r="E67" s="325">
        <f>IF(B67&gt;Datos!$C$45,F67-D67,0)</f>
        <v>0</v>
      </c>
      <c r="F67" s="325">
        <f>IF(B67=Datos!$C$45+1,-PMT((1+'Formato 5'!$E$27)^(1/12)-1,Datos!$C$46,C67),IF('Formato 5'!B67&lt;=Datos!$C$47,F66,0))</f>
        <v>0</v>
      </c>
      <c r="G67" s="325">
        <f>IF(B67=Datos!$C$45,'Formato 3'!$F$56,IF('Formato 5'!B67&gt;Datos!$C$45,'Formato 5'!C67-'Formato 5'!E67,0))</f>
        <v>0</v>
      </c>
      <c r="H67" s="30"/>
      <c r="J67" s="332">
        <f t="shared" si="2"/>
        <v>34</v>
      </c>
      <c r="K67" s="325">
        <f>IF(J67&gt;Datos!$C$45,'Formato 5'!O66,0)</f>
        <v>0</v>
      </c>
      <c r="L67" s="325">
        <f>IF(J67&gt;Datos!$C$45,K67*((1+$E$27)^(1/12)-1),0)</f>
        <v>0</v>
      </c>
      <c r="M67" s="325">
        <f>IF(J67&gt;Datos!$C$45,N67-L67,0)</f>
        <v>0</v>
      </c>
      <c r="N67" s="325">
        <f>IF(J67=Datos!$C$45+1,-PMT((1+'Formato 5'!$E$27)^(1/12)-1,Datos!$C$46,K67),IF('Formato 5'!J67&lt;=Datos!$C$47,N66,0))</f>
        <v>0</v>
      </c>
      <c r="O67" s="325">
        <f>IF(J67=Datos!$C$45,'Formato 3'!$M$56,IF('Formato 5'!J67&gt;Datos!$C$45,'Formato 5'!K67-'Formato 5'!M67,0))</f>
        <v>0</v>
      </c>
      <c r="Q67" s="325">
        <f t="shared" si="0"/>
        <v>0</v>
      </c>
    </row>
    <row r="68" spans="2:17">
      <c r="B68" s="332">
        <f t="shared" si="1"/>
        <v>35</v>
      </c>
      <c r="C68" s="325">
        <f>IF(B68&gt;Datos!$C$45,'Formato 5'!G67,0)</f>
        <v>0</v>
      </c>
      <c r="D68" s="325">
        <f>IF(B68&gt;Datos!$C$45,C68*((1+$E$27)^(1/12)-1),0)</f>
        <v>0</v>
      </c>
      <c r="E68" s="325">
        <f>IF(B68&gt;Datos!$C$45,F68-D68,0)</f>
        <v>0</v>
      </c>
      <c r="F68" s="325">
        <f>IF(B68=Datos!$C$45+1,-PMT((1+'Formato 5'!$E$27)^(1/12)-1,Datos!$C$46,C68),IF('Formato 5'!B68&lt;=Datos!$C$47,F67,0))</f>
        <v>0</v>
      </c>
      <c r="G68" s="325">
        <f>IF(B68=Datos!$C$45,'Formato 3'!$F$56,IF('Formato 5'!B68&gt;Datos!$C$45,'Formato 5'!C68-'Formato 5'!E68,0))</f>
        <v>0</v>
      </c>
      <c r="H68" s="30"/>
      <c r="J68" s="332">
        <f t="shared" si="2"/>
        <v>35</v>
      </c>
      <c r="K68" s="325">
        <f>IF(J68&gt;Datos!$C$45,'Formato 5'!O67,0)</f>
        <v>0</v>
      </c>
      <c r="L68" s="325">
        <f>IF(J68&gt;Datos!$C$45,K68*((1+$E$27)^(1/12)-1),0)</f>
        <v>0</v>
      </c>
      <c r="M68" s="325">
        <f>IF(J68&gt;Datos!$C$45,N68-L68,0)</f>
        <v>0</v>
      </c>
      <c r="N68" s="325">
        <f>IF(J68=Datos!$C$45+1,-PMT((1+'Formato 5'!$E$27)^(1/12)-1,Datos!$C$46,K68),IF('Formato 5'!J68&lt;=Datos!$C$47,N67,0))</f>
        <v>0</v>
      </c>
      <c r="O68" s="325">
        <f>IF(J68=Datos!$C$45,'Formato 3'!$M$56,IF('Formato 5'!J68&gt;Datos!$C$45,'Formato 5'!K68-'Formato 5'!M68,0))</f>
        <v>0</v>
      </c>
      <c r="Q68" s="325">
        <f t="shared" si="0"/>
        <v>0</v>
      </c>
    </row>
    <row r="69" spans="2:17">
      <c r="B69" s="332">
        <f t="shared" si="1"/>
        <v>36</v>
      </c>
      <c r="C69" s="325">
        <f>IF(B69&gt;Datos!$C$45,'Formato 5'!G68,0)</f>
        <v>0</v>
      </c>
      <c r="D69" s="325">
        <f>IF(B69&gt;Datos!$C$45,C69*((1+$E$27)^(1/12)-1),0)</f>
        <v>0</v>
      </c>
      <c r="E69" s="325">
        <f>IF(B69&gt;Datos!$C$45,F69-D69,0)</f>
        <v>0</v>
      </c>
      <c r="F69" s="325">
        <f>IF(B69=Datos!$C$45+1,-PMT((1+'Formato 5'!$E$27)^(1/12)-1,Datos!$C$46,C69),IF('Formato 5'!B69&lt;=Datos!$C$47,F68,0))</f>
        <v>0</v>
      </c>
      <c r="G69" s="325">
        <f>IF(B69=Datos!$C$45,'Formato 3'!$F$56,IF('Formato 5'!B69&gt;Datos!$C$45,'Formato 5'!C69-'Formato 5'!E69,0))</f>
        <v>0</v>
      </c>
      <c r="H69" s="30"/>
      <c r="J69" s="332">
        <f t="shared" si="2"/>
        <v>36</v>
      </c>
      <c r="K69" s="325">
        <f>IF(J69&gt;Datos!$C$45,'Formato 5'!O68,0)</f>
        <v>0</v>
      </c>
      <c r="L69" s="325">
        <f>IF(J69&gt;Datos!$C$45,K69*((1+$E$27)^(1/12)-1),0)</f>
        <v>0</v>
      </c>
      <c r="M69" s="325">
        <f>IF(J69&gt;Datos!$C$45,N69-L69,0)</f>
        <v>0</v>
      </c>
      <c r="N69" s="325">
        <f>IF(J69=Datos!$C$45+1,-PMT((1+'Formato 5'!$E$27)^(1/12)-1,Datos!$C$46,K69),IF('Formato 5'!J69&lt;=Datos!$C$47,N68,0))</f>
        <v>0</v>
      </c>
      <c r="O69" s="325">
        <f>IF(J69=Datos!$C$45,'Formato 3'!$M$56,IF('Formato 5'!J69&gt;Datos!$C$45,'Formato 5'!K69-'Formato 5'!M69,0))</f>
        <v>0</v>
      </c>
      <c r="Q69" s="325">
        <f t="shared" si="0"/>
        <v>0</v>
      </c>
    </row>
    <row r="70" spans="2:17">
      <c r="B70" s="332">
        <f t="shared" si="1"/>
        <v>37</v>
      </c>
      <c r="C70" s="325">
        <f>IF(B70&gt;Datos!$C$45,'Formato 5'!G69,0)</f>
        <v>0</v>
      </c>
      <c r="D70" s="325">
        <f>IF(B70&gt;Datos!$C$45,C70*((1+$E$27)^(1/12)-1),0)</f>
        <v>0</v>
      </c>
      <c r="E70" s="325">
        <f>IF(B70&gt;Datos!$C$45,F70-D70,0)</f>
        <v>0</v>
      </c>
      <c r="F70" s="325">
        <f>IF(B70=Datos!$C$45+1,-PMT((1+'Formato 5'!$E$27)^(1/12)-1,Datos!$C$46,C70),IF('Formato 5'!B70&lt;=Datos!$C$47,F69,0))</f>
        <v>0</v>
      </c>
      <c r="G70" s="325">
        <f>IF(B70=Datos!$C$45,'Formato 3'!$F$56,IF('Formato 5'!B70&gt;Datos!$C$45,'Formato 5'!C70-'Formato 5'!E70,0))</f>
        <v>0</v>
      </c>
      <c r="H70" s="30"/>
      <c r="J70" s="332">
        <f t="shared" si="2"/>
        <v>37</v>
      </c>
      <c r="K70" s="325">
        <f>IF(J70&gt;Datos!$C$45,'Formato 5'!O69,0)</f>
        <v>0</v>
      </c>
      <c r="L70" s="325">
        <f>IF(J70&gt;Datos!$C$45,K70*((1+$E$27)^(1/12)-1),0)</f>
        <v>0</v>
      </c>
      <c r="M70" s="325">
        <f>IF(J70&gt;Datos!$C$45,N70-L70,0)</f>
        <v>0</v>
      </c>
      <c r="N70" s="325">
        <f>IF(J70=Datos!$C$45+1,-PMT((1+'Formato 5'!$E$27)^(1/12)-1,Datos!$C$46,K70),IF('Formato 5'!J70&lt;=Datos!$C$47,N69,0))</f>
        <v>0</v>
      </c>
      <c r="O70" s="325">
        <f>IF(J70=Datos!$C$45,'Formato 3'!$M$56,IF('Formato 5'!J70&gt;Datos!$C$45,'Formato 5'!K70-'Formato 5'!M70,0))</f>
        <v>0</v>
      </c>
      <c r="Q70" s="325">
        <f t="shared" si="0"/>
        <v>0</v>
      </c>
    </row>
    <row r="71" spans="2:17">
      <c r="B71" s="332">
        <f t="shared" si="1"/>
        <v>38</v>
      </c>
      <c r="C71" s="325">
        <f>IF(B71&gt;Datos!$C$45,'Formato 5'!G70,0)</f>
        <v>0</v>
      </c>
      <c r="D71" s="325">
        <f>IF(B71&gt;Datos!$C$45,C71*((1+$E$27)^(1/12)-1),0)</f>
        <v>0</v>
      </c>
      <c r="E71" s="325">
        <f>IF(B71&gt;Datos!$C$45,F71-D71,0)</f>
        <v>0</v>
      </c>
      <c r="F71" s="325">
        <f>IF(B71=Datos!$C$45+1,-PMT((1+'Formato 5'!$E$27)^(1/12)-1,Datos!$C$46,C71),IF('Formato 5'!B71&lt;=Datos!$C$47,F70,0))</f>
        <v>0</v>
      </c>
      <c r="G71" s="325">
        <f>IF(B71=Datos!$C$45,'Formato 3'!$F$56,IF('Formato 5'!B71&gt;Datos!$C$45,'Formato 5'!C71-'Formato 5'!E71,0))</f>
        <v>0</v>
      </c>
      <c r="H71" s="30"/>
      <c r="J71" s="332">
        <f t="shared" si="2"/>
        <v>38</v>
      </c>
      <c r="K71" s="325">
        <f>IF(J71&gt;Datos!$C$45,'Formato 5'!O70,0)</f>
        <v>0</v>
      </c>
      <c r="L71" s="325">
        <f>IF(J71&gt;Datos!$C$45,K71*((1+$E$27)^(1/12)-1),0)</f>
        <v>0</v>
      </c>
      <c r="M71" s="325">
        <f>IF(J71&gt;Datos!$C$45,N71-L71,0)</f>
        <v>0</v>
      </c>
      <c r="N71" s="325">
        <f>IF(J71=Datos!$C$45+1,-PMT((1+'Formato 5'!$E$27)^(1/12)-1,Datos!$C$46,K71),IF('Formato 5'!J71&lt;=Datos!$C$47,N70,0))</f>
        <v>0</v>
      </c>
      <c r="O71" s="325">
        <f>IF(J71=Datos!$C$45,'Formato 3'!$M$56,IF('Formato 5'!J71&gt;Datos!$C$45,'Formato 5'!K71-'Formato 5'!M71,0))</f>
        <v>0</v>
      </c>
      <c r="Q71" s="325">
        <f t="shared" si="0"/>
        <v>0</v>
      </c>
    </row>
    <row r="72" spans="2:17">
      <c r="B72" s="332">
        <f>B71+1</f>
        <v>39</v>
      </c>
      <c r="C72" s="325">
        <f>IF(B72&gt;Datos!$C$45,'Formato 5'!G71,0)</f>
        <v>0</v>
      </c>
      <c r="D72" s="325">
        <f>IF(B72&gt;Datos!$C$45,C72*((1+$E$27)^(1/12)-1),0)</f>
        <v>0</v>
      </c>
      <c r="E72" s="325">
        <f>IF(B72&gt;Datos!$C$45,F72-D72,0)</f>
        <v>0</v>
      </c>
      <c r="F72" s="325">
        <f>IF(B72=Datos!$C$45+1,-PMT((1+'Formato 5'!$E$27)^(1/12)-1,Datos!$C$46,C72),IF('Formato 5'!B72&lt;=Datos!$C$47,F71,0))</f>
        <v>0</v>
      </c>
      <c r="G72" s="325">
        <f>IF(B72=Datos!$C$45,'Formato 3'!$F$56,IF('Formato 5'!B72&gt;Datos!$C$45,'Formato 5'!C72-'Formato 5'!E72,0))</f>
        <v>0</v>
      </c>
      <c r="H72" s="30"/>
      <c r="J72" s="332">
        <f>J71+1</f>
        <v>39</v>
      </c>
      <c r="K72" s="325">
        <f>IF(J72&gt;Datos!$C$45,'Formato 5'!O71,0)</f>
        <v>0</v>
      </c>
      <c r="L72" s="325">
        <f>IF(J72&gt;Datos!$C$45,K72*((1+$E$27)^(1/12)-1),0)</f>
        <v>0</v>
      </c>
      <c r="M72" s="325">
        <f>IF(J72&gt;Datos!$C$45,N72-L72,0)</f>
        <v>0</v>
      </c>
      <c r="N72" s="325">
        <f>IF(J72=Datos!$C$45+1,-PMT((1+'Formato 5'!$E$27)^(1/12)-1,Datos!$C$46,K72),IF('Formato 5'!J72&lt;=Datos!$C$47,N71,0))</f>
        <v>0</v>
      </c>
      <c r="O72" s="325">
        <f>IF(J72=Datos!$C$45,'Formato 3'!$M$56,IF('Formato 5'!J72&gt;Datos!$C$45,'Formato 5'!K72-'Formato 5'!M72,0))</f>
        <v>0</v>
      </c>
      <c r="Q72" s="325">
        <f t="shared" si="0"/>
        <v>0</v>
      </c>
    </row>
    <row r="73" spans="2:17">
      <c r="B73" s="332">
        <f t="shared" si="1"/>
        <v>40</v>
      </c>
      <c r="C73" s="325">
        <f>IF(B73&gt;Datos!$C$45,'Formato 5'!G72,0)</f>
        <v>0</v>
      </c>
      <c r="D73" s="325">
        <f>IF(B73&gt;Datos!$C$45,C73*((1+$E$27)^(1/12)-1),0)</f>
        <v>0</v>
      </c>
      <c r="E73" s="325">
        <f>IF(B73&gt;Datos!$C$45,F73-D73,0)</f>
        <v>0</v>
      </c>
      <c r="F73" s="325">
        <f>IF(B73=Datos!$C$45+1,-PMT((1+'Formato 5'!$E$27)^(1/12)-1,Datos!$C$46,C73),IF('Formato 5'!B73&lt;=Datos!$C$47,F72,0))</f>
        <v>0</v>
      </c>
      <c r="G73" s="325">
        <f>IF(B73=Datos!$C$45,'Formato 3'!$F$56,IF('Formato 5'!B73&gt;Datos!$C$45,'Formato 5'!C73-'Formato 5'!E73,0))</f>
        <v>0</v>
      </c>
      <c r="H73" s="30"/>
      <c r="J73" s="332">
        <f t="shared" si="2"/>
        <v>40</v>
      </c>
      <c r="K73" s="325">
        <f>IF(J73&gt;Datos!$C$45,'Formato 5'!O72,0)</f>
        <v>0</v>
      </c>
      <c r="L73" s="325">
        <f>IF(J73&gt;Datos!$C$45,K73*((1+$E$27)^(1/12)-1),0)</f>
        <v>0</v>
      </c>
      <c r="M73" s="325">
        <f>IF(J73&gt;Datos!$C$45,N73-L73,0)</f>
        <v>0</v>
      </c>
      <c r="N73" s="325">
        <f>IF(J73=Datos!$C$45+1,-PMT((1+'Formato 5'!$E$27)^(1/12)-1,Datos!$C$46,K73),IF('Formato 5'!J73&lt;=Datos!$C$47,N72,0))</f>
        <v>0</v>
      </c>
      <c r="O73" s="325">
        <f>IF(J73=Datos!$C$45,'Formato 3'!$M$56,IF('Formato 5'!J73&gt;Datos!$C$45,'Formato 5'!K73-'Formato 5'!M73,0))</f>
        <v>0</v>
      </c>
      <c r="Q73" s="325">
        <f t="shared" si="0"/>
        <v>0</v>
      </c>
    </row>
    <row r="74" spans="2:17">
      <c r="B74" s="332">
        <f t="shared" si="1"/>
        <v>41</v>
      </c>
      <c r="C74" s="325">
        <f>IF(B74&gt;Datos!$C$45,'Formato 5'!G73,0)</f>
        <v>0</v>
      </c>
      <c r="D74" s="325">
        <f>IF(B74&gt;Datos!$C$45,C74*((1+$E$27)^(1/12)-1),0)</f>
        <v>0</v>
      </c>
      <c r="E74" s="325">
        <f>IF(B74&gt;Datos!$C$45,F74-D74,0)</f>
        <v>0</v>
      </c>
      <c r="F74" s="325">
        <f>IF(B74=Datos!$C$45+1,-PMT((1+'Formato 5'!$E$27)^(1/12)-1,Datos!$C$46,C74),IF('Formato 5'!B74&lt;=Datos!$C$47,F73,0))</f>
        <v>0</v>
      </c>
      <c r="G74" s="325">
        <f>IF(B74=Datos!$C$45,'Formato 3'!$F$56,IF('Formato 5'!B74&gt;Datos!$C$45,'Formato 5'!C74-'Formato 5'!E74,0))</f>
        <v>0</v>
      </c>
      <c r="H74" s="30"/>
      <c r="J74" s="332">
        <f t="shared" si="2"/>
        <v>41</v>
      </c>
      <c r="K74" s="325">
        <f>IF(J74&gt;Datos!$C$45,'Formato 5'!O73,0)</f>
        <v>0</v>
      </c>
      <c r="L74" s="325">
        <f>IF(J74&gt;Datos!$C$45,K74*((1+$E$27)^(1/12)-1),0)</f>
        <v>0</v>
      </c>
      <c r="M74" s="325">
        <f>IF(J74&gt;Datos!$C$45,N74-L74,0)</f>
        <v>0</v>
      </c>
      <c r="N74" s="325">
        <f>IF(J74=Datos!$C$45+1,-PMT((1+'Formato 5'!$E$27)^(1/12)-1,Datos!$C$46,K74),IF('Formato 5'!J74&lt;=Datos!$C$47,N73,0))</f>
        <v>0</v>
      </c>
      <c r="O74" s="325">
        <f>IF(J74=Datos!$C$45,'Formato 3'!$M$56,IF('Formato 5'!J74&gt;Datos!$C$45,'Formato 5'!K74-'Formato 5'!M74,0))</f>
        <v>0</v>
      </c>
      <c r="Q74" s="325">
        <f t="shared" si="0"/>
        <v>0</v>
      </c>
    </row>
    <row r="75" spans="2:17">
      <c r="B75" s="332">
        <f t="shared" si="1"/>
        <v>42</v>
      </c>
      <c r="C75" s="325">
        <f>IF(B75&gt;Datos!$C$45,'Formato 5'!G74,0)</f>
        <v>0</v>
      </c>
      <c r="D75" s="325">
        <f>IF(B75&gt;Datos!$C$45,C75*((1+$E$27)^(1/12)-1),0)</f>
        <v>0</v>
      </c>
      <c r="E75" s="325">
        <f>IF(B75&gt;Datos!$C$45,F75-D75,0)</f>
        <v>0</v>
      </c>
      <c r="F75" s="325">
        <f>IF(B75=Datos!$C$45+1,-PMT((1+'Formato 5'!$E$27)^(1/12)-1,Datos!$C$46,C75),IF('Formato 5'!B75&lt;=Datos!$C$47,F74,0))</f>
        <v>0</v>
      </c>
      <c r="G75" s="325">
        <f>IF(B75=Datos!$C$45,'Formato 3'!$F$56,IF('Formato 5'!B75&gt;Datos!$C$45,'Formato 5'!C75-'Formato 5'!E75,0))</f>
        <v>0</v>
      </c>
      <c r="H75" s="30"/>
      <c r="J75" s="332">
        <f t="shared" si="2"/>
        <v>42</v>
      </c>
      <c r="K75" s="325">
        <f>IF(J75&gt;Datos!$C$45,'Formato 5'!O74,0)</f>
        <v>0</v>
      </c>
      <c r="L75" s="325">
        <f>IF(J75&gt;Datos!$C$45,K75*((1+$E$27)^(1/12)-1),0)</f>
        <v>0</v>
      </c>
      <c r="M75" s="325">
        <f>IF(J75&gt;Datos!$C$45,N75-L75,0)</f>
        <v>0</v>
      </c>
      <c r="N75" s="325">
        <f>IF(J75=Datos!$C$45+1,-PMT((1+'Formato 5'!$E$27)^(1/12)-1,Datos!$C$46,K75),IF('Formato 5'!J75&lt;=Datos!$C$47,N74,0))</f>
        <v>0</v>
      </c>
      <c r="O75" s="325">
        <f>IF(J75=Datos!$C$45,'Formato 3'!$M$56,IF('Formato 5'!J75&gt;Datos!$C$45,'Formato 5'!K75-'Formato 5'!M75,0))</f>
        <v>0</v>
      </c>
      <c r="Q75" s="325">
        <f t="shared" si="0"/>
        <v>0</v>
      </c>
    </row>
    <row r="76" spans="2:17">
      <c r="B76" s="332">
        <f t="shared" si="1"/>
        <v>43</v>
      </c>
      <c r="C76" s="325">
        <f>IF(B76&gt;Datos!$C$45,'Formato 5'!G75,0)</f>
        <v>0</v>
      </c>
      <c r="D76" s="325">
        <f>IF(B76&gt;Datos!$C$45,C76*((1+$E$27)^(1/12)-1),0)</f>
        <v>0</v>
      </c>
      <c r="E76" s="325">
        <f>IF(B76&gt;Datos!$C$45,F76-D76,0)</f>
        <v>0</v>
      </c>
      <c r="F76" s="325">
        <f>IF(B76=Datos!$C$45+1,-PMT((1+'Formato 5'!$E$27)^(1/12)-1,Datos!$C$46,C76),IF('Formato 5'!B76&lt;=Datos!$C$47,F75,0))</f>
        <v>0</v>
      </c>
      <c r="G76" s="325">
        <f>IF(B76=Datos!$C$45,'Formato 3'!$F$56,IF('Formato 5'!B76&gt;Datos!$C$45,'Formato 5'!C76-'Formato 5'!E76,0))</f>
        <v>0</v>
      </c>
      <c r="H76" s="30"/>
      <c r="J76" s="332">
        <f t="shared" si="2"/>
        <v>43</v>
      </c>
      <c r="K76" s="325">
        <f>IF(J76&gt;Datos!$C$45,'Formato 5'!O75,0)</f>
        <v>0</v>
      </c>
      <c r="L76" s="325">
        <f>IF(J76&gt;Datos!$C$45,K76*((1+$E$27)^(1/12)-1),0)</f>
        <v>0</v>
      </c>
      <c r="M76" s="325">
        <f>IF(J76&gt;Datos!$C$45,N76-L76,0)</f>
        <v>0</v>
      </c>
      <c r="N76" s="325">
        <f>IF(J76=Datos!$C$45+1,-PMT((1+'Formato 5'!$E$27)^(1/12)-1,Datos!$C$46,K76),IF('Formato 5'!J76&lt;=Datos!$C$47,N75,0))</f>
        <v>0</v>
      </c>
      <c r="O76" s="325">
        <f>IF(J76=Datos!$C$45,'Formato 3'!$M$56,IF('Formato 5'!J76&gt;Datos!$C$45,'Formato 5'!K76-'Formato 5'!M76,0))</f>
        <v>0</v>
      </c>
      <c r="Q76" s="325">
        <f t="shared" si="0"/>
        <v>0</v>
      </c>
    </row>
    <row r="77" spans="2:17">
      <c r="B77" s="332">
        <f t="shared" si="1"/>
        <v>44</v>
      </c>
      <c r="C77" s="325">
        <f>IF(B77&gt;Datos!$C$45,'Formato 5'!G76,0)</f>
        <v>0</v>
      </c>
      <c r="D77" s="325">
        <f>IF(B77&gt;Datos!$C$45,C77*((1+$E$27)^(1/12)-1),0)</f>
        <v>0</v>
      </c>
      <c r="E77" s="325">
        <f>IF(B77&gt;Datos!$C$45,F77-D77,0)</f>
        <v>0</v>
      </c>
      <c r="F77" s="325">
        <f>IF(B77=Datos!$C$45+1,-PMT((1+'Formato 5'!$E$27)^(1/12)-1,Datos!$C$46,C77),IF('Formato 5'!B77&lt;=Datos!$C$47,F76,0))</f>
        <v>0</v>
      </c>
      <c r="G77" s="325">
        <f>IF(B77=Datos!$C$45,'Formato 3'!$F$56,IF('Formato 5'!B77&gt;Datos!$C$45,'Formato 5'!C77-'Formato 5'!E77,0))</f>
        <v>0</v>
      </c>
      <c r="H77" s="30"/>
      <c r="J77" s="332">
        <f t="shared" si="2"/>
        <v>44</v>
      </c>
      <c r="K77" s="325">
        <f>IF(J77&gt;Datos!$C$45,'Formato 5'!O76,0)</f>
        <v>0</v>
      </c>
      <c r="L77" s="325">
        <f>IF(J77&gt;Datos!$C$45,K77*((1+$E$27)^(1/12)-1),0)</f>
        <v>0</v>
      </c>
      <c r="M77" s="325">
        <f>IF(J77&gt;Datos!$C$45,N77-L77,0)</f>
        <v>0</v>
      </c>
      <c r="N77" s="325">
        <f>IF(J77=Datos!$C$45+1,-PMT((1+'Formato 5'!$E$27)^(1/12)-1,Datos!$C$46,K77),IF('Formato 5'!J77&lt;=Datos!$C$47,N76,0))</f>
        <v>0</v>
      </c>
      <c r="O77" s="325">
        <f>IF(J77=Datos!$C$45,'Formato 3'!$M$56,IF('Formato 5'!J77&gt;Datos!$C$45,'Formato 5'!K77-'Formato 5'!M77,0))</f>
        <v>0</v>
      </c>
      <c r="Q77" s="325">
        <f t="shared" si="0"/>
        <v>0</v>
      </c>
    </row>
    <row r="78" spans="2:17">
      <c r="B78" s="332">
        <f t="shared" si="1"/>
        <v>45</v>
      </c>
      <c r="C78" s="325">
        <f>IF(B78&gt;Datos!$C$45,'Formato 5'!G77,0)</f>
        <v>0</v>
      </c>
      <c r="D78" s="325">
        <f>IF(B78&gt;Datos!$C$45,C78*((1+$E$27)^(1/12)-1),0)</f>
        <v>0</v>
      </c>
      <c r="E78" s="325">
        <f>IF(B78&gt;Datos!$C$45,F78-D78,0)</f>
        <v>0</v>
      </c>
      <c r="F78" s="325">
        <f>IF(B78=Datos!$C$45+1,-PMT((1+'Formato 5'!$E$27)^(1/12)-1,Datos!$C$46,C78),IF('Formato 5'!B78&lt;=Datos!$C$47,F77,0))</f>
        <v>0</v>
      </c>
      <c r="G78" s="325">
        <f>IF(B78=Datos!$C$45,'Formato 3'!$F$56,IF('Formato 5'!B78&gt;Datos!$C$45,'Formato 5'!C78-'Formato 5'!E78,0))</f>
        <v>0</v>
      </c>
      <c r="H78" s="30"/>
      <c r="J78" s="332">
        <f t="shared" si="2"/>
        <v>45</v>
      </c>
      <c r="K78" s="325">
        <f>IF(J78&gt;Datos!$C$45,'Formato 5'!O77,0)</f>
        <v>0</v>
      </c>
      <c r="L78" s="325">
        <f>IF(J78&gt;Datos!$C$45,K78*((1+$E$27)^(1/12)-1),0)</f>
        <v>0</v>
      </c>
      <c r="M78" s="325">
        <f>IF(J78&gt;Datos!$C$45,N78-L78,0)</f>
        <v>0</v>
      </c>
      <c r="N78" s="325">
        <f>IF(J78=Datos!$C$45+1,-PMT((1+'Formato 5'!$E$27)^(1/12)-1,Datos!$C$46,K78),IF('Formato 5'!J78&lt;=Datos!$C$47,N77,0))</f>
        <v>0</v>
      </c>
      <c r="O78" s="325">
        <f>IF(J78=Datos!$C$45,'Formato 3'!$M$56,IF('Formato 5'!J78&gt;Datos!$C$45,'Formato 5'!K78-'Formato 5'!M78,0))</f>
        <v>0</v>
      </c>
      <c r="Q78" s="325">
        <f t="shared" si="0"/>
        <v>0</v>
      </c>
    </row>
    <row r="79" spans="2:17">
      <c r="B79" s="332">
        <f t="shared" si="1"/>
        <v>46</v>
      </c>
      <c r="C79" s="325">
        <f>IF(B79&gt;Datos!$C$45,'Formato 5'!G78,0)</f>
        <v>0</v>
      </c>
      <c r="D79" s="325">
        <f>IF(B79&gt;Datos!$C$45,C79*((1+$E$27)^(1/12)-1),0)</f>
        <v>0</v>
      </c>
      <c r="E79" s="325">
        <f>IF(B79&gt;Datos!$C$45,F79-D79,0)</f>
        <v>0</v>
      </c>
      <c r="F79" s="325">
        <f>IF(B79=Datos!$C$45+1,-PMT((1+'Formato 5'!$E$27)^(1/12)-1,Datos!$C$46,C79),IF('Formato 5'!B79&lt;=Datos!$C$47,F78,0))</f>
        <v>0</v>
      </c>
      <c r="G79" s="325">
        <f>IF(B79=Datos!$C$45,'Formato 3'!$F$56,IF('Formato 5'!B79&gt;Datos!$C$45,'Formato 5'!C79-'Formato 5'!E79,0))</f>
        <v>0</v>
      </c>
      <c r="H79" s="30"/>
      <c r="J79" s="332">
        <f t="shared" si="2"/>
        <v>46</v>
      </c>
      <c r="K79" s="325">
        <f>IF(J79&gt;Datos!$C$45,'Formato 5'!O78,0)</f>
        <v>0</v>
      </c>
      <c r="L79" s="325">
        <f>IF(J79&gt;Datos!$C$45,K79*((1+$E$27)^(1/12)-1),0)</f>
        <v>0</v>
      </c>
      <c r="M79" s="325">
        <f>IF(J79&gt;Datos!$C$45,N79-L79,0)</f>
        <v>0</v>
      </c>
      <c r="N79" s="325">
        <f>IF(J79=Datos!$C$45+1,-PMT((1+'Formato 5'!$E$27)^(1/12)-1,Datos!$C$46,K79),IF('Formato 5'!J79&lt;=Datos!$C$47,N78,0))</f>
        <v>0</v>
      </c>
      <c r="O79" s="325">
        <f>IF(J79=Datos!$C$45,'Formato 3'!$M$56,IF('Formato 5'!J79&gt;Datos!$C$45,'Formato 5'!K79-'Formato 5'!M79,0))</f>
        <v>0</v>
      </c>
      <c r="Q79" s="325">
        <f t="shared" si="0"/>
        <v>0</v>
      </c>
    </row>
    <row r="80" spans="2:17">
      <c r="B80" s="332">
        <f t="shared" si="1"/>
        <v>47</v>
      </c>
      <c r="C80" s="325">
        <f>IF(B80&gt;Datos!$C$45,'Formato 5'!G79,0)</f>
        <v>0</v>
      </c>
      <c r="D80" s="325">
        <f>IF(B80&gt;Datos!$C$45,C80*((1+$E$27)^(1/12)-1),0)</f>
        <v>0</v>
      </c>
      <c r="E80" s="325">
        <f>IF(B80&gt;Datos!$C$45,F80-D80,0)</f>
        <v>0</v>
      </c>
      <c r="F80" s="325">
        <f>IF(B80=Datos!$C$45+1,-PMT((1+'Formato 5'!$E$27)^(1/12)-1,Datos!$C$46,C80),IF('Formato 5'!B80&lt;=Datos!$C$47,F79,0))</f>
        <v>0</v>
      </c>
      <c r="G80" s="325">
        <f>IF(B80=Datos!$C$45,'Formato 3'!$F$56,IF('Formato 5'!B80&gt;Datos!$C$45,'Formato 5'!C80-'Formato 5'!E80,0))</f>
        <v>0</v>
      </c>
      <c r="H80" s="30"/>
      <c r="J80" s="332">
        <f t="shared" si="2"/>
        <v>47</v>
      </c>
      <c r="K80" s="325">
        <f>IF(J80&gt;Datos!$C$45,'Formato 5'!O79,0)</f>
        <v>0</v>
      </c>
      <c r="L80" s="325">
        <f>IF(J80&gt;Datos!$C$45,K80*((1+$E$27)^(1/12)-1),0)</f>
        <v>0</v>
      </c>
      <c r="M80" s="325">
        <f>IF(J80&gt;Datos!$C$45,N80-L80,0)</f>
        <v>0</v>
      </c>
      <c r="N80" s="325">
        <f>IF(J80=Datos!$C$45+1,-PMT((1+'Formato 5'!$E$27)^(1/12)-1,Datos!$C$46,K80),IF('Formato 5'!J80&lt;=Datos!$C$47,N79,0))</f>
        <v>0</v>
      </c>
      <c r="O80" s="325">
        <f>IF(J80=Datos!$C$45,'Formato 3'!$M$56,IF('Formato 5'!J80&gt;Datos!$C$45,'Formato 5'!K80-'Formato 5'!M80,0))</f>
        <v>0</v>
      </c>
      <c r="Q80" s="325">
        <f t="shared" si="0"/>
        <v>0</v>
      </c>
    </row>
    <row r="81" spans="2:17">
      <c r="B81" s="332">
        <f t="shared" si="1"/>
        <v>48</v>
      </c>
      <c r="C81" s="325">
        <f>IF(B81&gt;Datos!$C$45,'Formato 5'!G80,0)</f>
        <v>0</v>
      </c>
      <c r="D81" s="325">
        <f>IF(B81&gt;Datos!$C$45,C81*((1+$E$27)^(1/12)-1),0)</f>
        <v>0</v>
      </c>
      <c r="E81" s="325">
        <f>IF(B81&gt;Datos!$C$45,F81-D81,0)</f>
        <v>0</v>
      </c>
      <c r="F81" s="325">
        <f>IF(B81=Datos!$C$45+1,-PMT((1+'Formato 5'!$E$27)^(1/12)-1,Datos!$C$46,C81),IF('Formato 5'!B81&lt;=Datos!$C$47,F80,0))</f>
        <v>0</v>
      </c>
      <c r="G81" s="325">
        <f>IF(B81=Datos!$C$45,'Formato 3'!$F$56,IF('Formato 5'!B81&gt;Datos!$C$45,'Formato 5'!C81-'Formato 5'!E81,0))</f>
        <v>0</v>
      </c>
      <c r="H81" s="30"/>
      <c r="J81" s="332">
        <f t="shared" si="2"/>
        <v>48</v>
      </c>
      <c r="K81" s="325">
        <f>IF(J81&gt;Datos!$C$45,'Formato 5'!O80,0)</f>
        <v>0</v>
      </c>
      <c r="L81" s="325">
        <f>IF(J81&gt;Datos!$C$45,K81*((1+$E$27)^(1/12)-1),0)</f>
        <v>0</v>
      </c>
      <c r="M81" s="325">
        <f>IF(J81&gt;Datos!$C$45,N81-L81,0)</f>
        <v>0</v>
      </c>
      <c r="N81" s="325">
        <f>IF(J81=Datos!$C$45+1,-PMT((1+'Formato 5'!$E$27)^(1/12)-1,Datos!$C$46,K81),IF('Formato 5'!J81&lt;=Datos!$C$47,N80,0))</f>
        <v>0</v>
      </c>
      <c r="O81" s="325">
        <f>IF(J81=Datos!$C$45,'Formato 3'!$M$56,IF('Formato 5'!J81&gt;Datos!$C$45,'Formato 5'!K81-'Formato 5'!M81,0))</f>
        <v>0</v>
      </c>
      <c r="Q81" s="325">
        <f t="shared" si="0"/>
        <v>0</v>
      </c>
    </row>
    <row r="82" spans="2:17">
      <c r="B82" s="332">
        <f t="shared" si="1"/>
        <v>49</v>
      </c>
      <c r="C82" s="325">
        <f>IF(B82&gt;Datos!$C$45,'Formato 5'!G81,0)</f>
        <v>0</v>
      </c>
      <c r="D82" s="325">
        <f>IF(B82&gt;Datos!$C$45,C82*((1+$E$27)^(1/12)-1),0)</f>
        <v>0</v>
      </c>
      <c r="E82" s="325">
        <f>IF(B82&gt;Datos!$C$45,F82-D82,0)</f>
        <v>0</v>
      </c>
      <c r="F82" s="325">
        <f>IF(B82=Datos!$C$45+1,-PMT((1+'Formato 5'!$E$27)^(1/12)-1,Datos!$C$46,C82),IF('Formato 5'!B82&lt;=Datos!$C$47,F81,0))</f>
        <v>0</v>
      </c>
      <c r="G82" s="325">
        <f>IF(B82=Datos!$C$45,'Formato 3'!$F$56,IF('Formato 5'!B82&gt;Datos!$C$45,'Formato 5'!C82-'Formato 5'!E82,0))</f>
        <v>0</v>
      </c>
      <c r="H82" s="30"/>
      <c r="J82" s="332">
        <f t="shared" si="2"/>
        <v>49</v>
      </c>
      <c r="K82" s="325">
        <f>IF(J82&gt;Datos!$C$45,'Formato 5'!O81,0)</f>
        <v>0</v>
      </c>
      <c r="L82" s="325">
        <f>IF(J82&gt;Datos!$C$45,K82*((1+$E$27)^(1/12)-1),0)</f>
        <v>0</v>
      </c>
      <c r="M82" s="325">
        <f>IF(J82&gt;Datos!$C$45,N82-L82,0)</f>
        <v>0</v>
      </c>
      <c r="N82" s="325">
        <f>IF(J82=Datos!$C$45+1,-PMT((1+'Formato 5'!$E$27)^(1/12)-1,Datos!$C$46,K82),IF('Formato 5'!J82&lt;=Datos!$C$47,N81,0))</f>
        <v>0</v>
      </c>
      <c r="O82" s="325">
        <f>IF(J82=Datos!$C$45,'Formato 3'!$M$56,IF('Formato 5'!J82&gt;Datos!$C$45,'Formato 5'!K82-'Formato 5'!M82,0))</f>
        <v>0</v>
      </c>
      <c r="Q82" s="325">
        <f t="shared" si="0"/>
        <v>0</v>
      </c>
    </row>
    <row r="83" spans="2:17">
      <c r="B83" s="332">
        <f t="shared" si="1"/>
        <v>50</v>
      </c>
      <c r="C83" s="325">
        <f>IF(B83&gt;Datos!$C$45,'Formato 5'!G82,0)</f>
        <v>0</v>
      </c>
      <c r="D83" s="325">
        <f>IF(B83&gt;Datos!$C$45,C83*((1+$E$27)^(1/12)-1),0)</f>
        <v>0</v>
      </c>
      <c r="E83" s="325">
        <f>IF(B83&gt;Datos!$C$45,F83-D83,0)</f>
        <v>0</v>
      </c>
      <c r="F83" s="325">
        <f>IF(B83=Datos!$C$45+1,-PMT((1+'Formato 5'!$E$27)^(1/12)-1,Datos!$C$46,C83),IF('Formato 5'!B83&lt;=Datos!$C$47,F82,0))</f>
        <v>0</v>
      </c>
      <c r="G83" s="325">
        <f>IF(B83=Datos!$C$45,'Formato 3'!$F$56,IF('Formato 5'!B83&gt;Datos!$C$45,'Formato 5'!C83-'Formato 5'!E83,0))</f>
        <v>0</v>
      </c>
      <c r="H83" s="30"/>
      <c r="J83" s="332">
        <f t="shared" si="2"/>
        <v>50</v>
      </c>
      <c r="K83" s="325">
        <f>IF(J83&gt;Datos!$C$45,'Formato 5'!O82,0)</f>
        <v>0</v>
      </c>
      <c r="L83" s="325">
        <f>IF(J83&gt;Datos!$C$45,K83*((1+$E$27)^(1/12)-1),0)</f>
        <v>0</v>
      </c>
      <c r="M83" s="325">
        <f>IF(J83&gt;Datos!$C$45,N83-L83,0)</f>
        <v>0</v>
      </c>
      <c r="N83" s="325">
        <f>IF(J83=Datos!$C$45+1,-PMT((1+'Formato 5'!$E$27)^(1/12)-1,Datos!$C$46,K83),IF('Formato 5'!J83&lt;=Datos!$C$47,N82,0))</f>
        <v>0</v>
      </c>
      <c r="O83" s="325">
        <f>IF(J83=Datos!$C$45,'Formato 3'!$M$56,IF('Formato 5'!J83&gt;Datos!$C$45,'Formato 5'!K83-'Formato 5'!M83,0))</f>
        <v>0</v>
      </c>
      <c r="Q83" s="325">
        <f t="shared" si="0"/>
        <v>0</v>
      </c>
    </row>
    <row r="84" spans="2:17">
      <c r="B84" s="332">
        <f t="shared" si="1"/>
        <v>51</v>
      </c>
      <c r="C84" s="325">
        <f>IF(B84&gt;Datos!$C$45,'Formato 5'!G83,0)</f>
        <v>0</v>
      </c>
      <c r="D84" s="325">
        <f>IF(B84&gt;Datos!$C$45,C84*((1+$E$27)^(1/12)-1),0)</f>
        <v>0</v>
      </c>
      <c r="E84" s="325">
        <f>IF(B84&gt;Datos!$C$45,F84-D84,0)</f>
        <v>0</v>
      </c>
      <c r="F84" s="325">
        <f>IF(B84=Datos!$C$45+1,-PMT((1+'Formato 5'!$E$27)^(1/12)-1,Datos!$C$46,C84),IF('Formato 5'!B84&lt;=Datos!$C$47,F83,0))</f>
        <v>0</v>
      </c>
      <c r="G84" s="325">
        <f>IF(B84=Datos!$C$45,'Formato 3'!$F$56,IF('Formato 5'!B84&gt;Datos!$C$45,'Formato 5'!C84-'Formato 5'!E84,0))</f>
        <v>0</v>
      </c>
      <c r="H84" s="30"/>
      <c r="J84" s="332">
        <f t="shared" si="2"/>
        <v>51</v>
      </c>
      <c r="K84" s="325">
        <f>IF(J84&gt;Datos!$C$45,'Formato 5'!O83,0)</f>
        <v>0</v>
      </c>
      <c r="L84" s="325">
        <f>IF(J84&gt;Datos!$C$45,K84*((1+$E$27)^(1/12)-1),0)</f>
        <v>0</v>
      </c>
      <c r="M84" s="325">
        <f>IF(J84&gt;Datos!$C$45,N84-L84,0)</f>
        <v>0</v>
      </c>
      <c r="N84" s="325">
        <f>IF(J84=Datos!$C$45+1,-PMT((1+'Formato 5'!$E$27)^(1/12)-1,Datos!$C$46,K84),IF('Formato 5'!J84&lt;=Datos!$C$47,N83,0))</f>
        <v>0</v>
      </c>
      <c r="O84" s="325">
        <f>IF(J84=Datos!$C$45,'Formato 3'!$M$56,IF('Formato 5'!J84&gt;Datos!$C$45,'Formato 5'!K84-'Formato 5'!M84,0))</f>
        <v>0</v>
      </c>
      <c r="Q84" s="325">
        <f t="shared" si="0"/>
        <v>0</v>
      </c>
    </row>
    <row r="85" spans="2:17">
      <c r="B85" s="332">
        <f t="shared" si="1"/>
        <v>52</v>
      </c>
      <c r="C85" s="325">
        <f>IF(B85&gt;Datos!$C$45,'Formato 5'!G84,0)</f>
        <v>0</v>
      </c>
      <c r="D85" s="325">
        <f>IF(B85&gt;Datos!$C$45,C85*((1+$E$27)^(1/12)-1),0)</f>
        <v>0</v>
      </c>
      <c r="E85" s="325">
        <f>IF(B85&gt;Datos!$C$45,F85-D85,0)</f>
        <v>0</v>
      </c>
      <c r="F85" s="325">
        <f>IF(B85=Datos!$C$45+1,-PMT((1+'Formato 5'!$E$27)^(1/12)-1,Datos!$C$46,C85),IF('Formato 5'!B85&lt;=Datos!$C$47,F84,0))</f>
        <v>0</v>
      </c>
      <c r="G85" s="325">
        <f>IF(B85=Datos!$C$45,'Formato 3'!$F$56,IF('Formato 5'!B85&gt;Datos!$C$45,'Formato 5'!C85-'Formato 5'!E85,0))</f>
        <v>0</v>
      </c>
      <c r="H85" s="30"/>
      <c r="J85" s="332">
        <f t="shared" si="2"/>
        <v>52</v>
      </c>
      <c r="K85" s="325">
        <f>IF(J85&gt;Datos!$C$45,'Formato 5'!O84,0)</f>
        <v>0</v>
      </c>
      <c r="L85" s="325">
        <f>IF(J85&gt;Datos!$C$45,K85*((1+$E$27)^(1/12)-1),0)</f>
        <v>0</v>
      </c>
      <c r="M85" s="325">
        <f>IF(J85&gt;Datos!$C$45,N85-L85,0)</f>
        <v>0</v>
      </c>
      <c r="N85" s="325">
        <f>IF(J85=Datos!$C$45+1,-PMT((1+'Formato 5'!$E$27)^(1/12)-1,Datos!$C$46,K85),IF('Formato 5'!J85&lt;=Datos!$C$47,N84,0))</f>
        <v>0</v>
      </c>
      <c r="O85" s="325">
        <f>IF(J85=Datos!$C$45,'Formato 3'!$M$56,IF('Formato 5'!J85&gt;Datos!$C$45,'Formato 5'!K85-'Formato 5'!M85,0))</f>
        <v>0</v>
      </c>
      <c r="Q85" s="325">
        <f t="shared" si="0"/>
        <v>0</v>
      </c>
    </row>
    <row r="86" spans="2:17">
      <c r="B86" s="332">
        <f t="shared" si="1"/>
        <v>53</v>
      </c>
      <c r="C86" s="325">
        <f>IF(B86&gt;Datos!$C$45,'Formato 5'!G85,0)</f>
        <v>0</v>
      </c>
      <c r="D86" s="325">
        <f>IF(B86&gt;Datos!$C$45,C86*((1+$E$27)^(1/12)-1),0)</f>
        <v>0</v>
      </c>
      <c r="E86" s="325">
        <f>IF(B86&gt;Datos!$C$45,F86-D86,0)</f>
        <v>0</v>
      </c>
      <c r="F86" s="325">
        <f>IF(B86=Datos!$C$45+1,-PMT((1+'Formato 5'!$E$27)^(1/12)-1,Datos!$C$46,C86),IF('Formato 5'!B86&lt;=Datos!$C$47,F85,0))</f>
        <v>0</v>
      </c>
      <c r="G86" s="325">
        <f>IF(B86=Datos!$C$45,'Formato 3'!$F$56,IF('Formato 5'!B86&gt;Datos!$C$45,'Formato 5'!C86-'Formato 5'!E86,0))</f>
        <v>0</v>
      </c>
      <c r="H86" s="30"/>
      <c r="J86" s="332">
        <f t="shared" si="2"/>
        <v>53</v>
      </c>
      <c r="K86" s="325">
        <f>IF(J86&gt;Datos!$C$45,'Formato 5'!O85,0)</f>
        <v>0</v>
      </c>
      <c r="L86" s="325">
        <f>IF(J86&gt;Datos!$C$45,K86*((1+$E$27)^(1/12)-1),0)</f>
        <v>0</v>
      </c>
      <c r="M86" s="325">
        <f>IF(J86&gt;Datos!$C$45,N86-L86,0)</f>
        <v>0</v>
      </c>
      <c r="N86" s="325">
        <f>IF(J86=Datos!$C$45+1,-PMT((1+'Formato 5'!$E$27)^(1/12)-1,Datos!$C$46,K86),IF('Formato 5'!J86&lt;=Datos!$C$47,N85,0))</f>
        <v>0</v>
      </c>
      <c r="O86" s="325">
        <f>IF(J86=Datos!$C$45,'Formato 3'!$M$56,IF('Formato 5'!J86&gt;Datos!$C$45,'Formato 5'!K86-'Formato 5'!M86,0))</f>
        <v>0</v>
      </c>
      <c r="Q86" s="325">
        <f t="shared" si="0"/>
        <v>0</v>
      </c>
    </row>
    <row r="87" spans="2:17">
      <c r="B87" s="332">
        <f t="shared" si="1"/>
        <v>54</v>
      </c>
      <c r="C87" s="325">
        <f>IF(B87&gt;Datos!$C$45,'Formato 5'!G86,0)</f>
        <v>0</v>
      </c>
      <c r="D87" s="325">
        <f>IF(B87&gt;Datos!$C$45,C87*((1+$E$27)^(1/12)-1),0)</f>
        <v>0</v>
      </c>
      <c r="E87" s="325">
        <f>IF(B87&gt;Datos!$C$45,F87-D87,0)</f>
        <v>0</v>
      </c>
      <c r="F87" s="325">
        <f>IF(B87=Datos!$C$45+1,-PMT((1+'Formato 5'!$E$27)^(1/12)-1,Datos!$C$46,C87),IF('Formato 5'!B87&lt;=Datos!$C$47,F86,0))</f>
        <v>0</v>
      </c>
      <c r="G87" s="325">
        <f>IF(B87=Datos!$C$45,'Formato 3'!$F$56,IF('Formato 5'!B87&gt;Datos!$C$45,'Formato 5'!C87-'Formato 5'!E87,0))</f>
        <v>0</v>
      </c>
      <c r="H87" s="30"/>
      <c r="J87" s="332">
        <f t="shared" si="2"/>
        <v>54</v>
      </c>
      <c r="K87" s="325">
        <f>IF(J87&gt;Datos!$C$45,'Formato 5'!O86,0)</f>
        <v>0</v>
      </c>
      <c r="L87" s="325">
        <f>IF(J87&gt;Datos!$C$45,K87*((1+$E$27)^(1/12)-1),0)</f>
        <v>0</v>
      </c>
      <c r="M87" s="325">
        <f>IF(J87&gt;Datos!$C$45,N87-L87,0)</f>
        <v>0</v>
      </c>
      <c r="N87" s="325">
        <f>IF(J87=Datos!$C$45+1,-PMT((1+'Formato 5'!$E$27)^(1/12)-1,Datos!$C$46,K87),IF('Formato 5'!J87&lt;=Datos!$C$47,N86,0))</f>
        <v>0</v>
      </c>
      <c r="O87" s="325">
        <f>IF(J87=Datos!$C$45,'Formato 3'!$M$56,IF('Formato 5'!J87&gt;Datos!$C$45,'Formato 5'!K87-'Formato 5'!M87,0))</f>
        <v>0</v>
      </c>
      <c r="Q87" s="325">
        <f t="shared" si="0"/>
        <v>0</v>
      </c>
    </row>
    <row r="88" spans="2:17">
      <c r="B88" s="332">
        <f t="shared" si="1"/>
        <v>55</v>
      </c>
      <c r="C88" s="325">
        <f>IF(B88&gt;Datos!$C$45,'Formato 5'!G87,0)</f>
        <v>0</v>
      </c>
      <c r="D88" s="325">
        <f>IF(B88&gt;Datos!$C$45,C88*((1+$E$27)^(1/12)-1),0)</f>
        <v>0</v>
      </c>
      <c r="E88" s="325">
        <f>IF(B88&gt;Datos!$C$45,F88-D88,0)</f>
        <v>0</v>
      </c>
      <c r="F88" s="325">
        <f>IF(B88=Datos!$C$45+1,-PMT((1+'Formato 5'!$E$27)^(1/12)-1,Datos!$C$46,C88),IF('Formato 5'!B88&lt;=Datos!$C$47,F87,0))</f>
        <v>0</v>
      </c>
      <c r="G88" s="325">
        <f>IF(B88=Datos!$C$45,'Formato 3'!$F$56,IF('Formato 5'!B88&gt;Datos!$C$45,'Formato 5'!C88-'Formato 5'!E88,0))</f>
        <v>0</v>
      </c>
      <c r="H88" s="30"/>
      <c r="J88" s="332">
        <f t="shared" si="2"/>
        <v>55</v>
      </c>
      <c r="K88" s="325">
        <f>IF(J88&gt;Datos!$C$45,'Formato 5'!O87,0)</f>
        <v>0</v>
      </c>
      <c r="L88" s="325">
        <f>IF(J88&gt;Datos!$C$45,K88*((1+$E$27)^(1/12)-1),0)</f>
        <v>0</v>
      </c>
      <c r="M88" s="325">
        <f>IF(J88&gt;Datos!$C$45,N88-L88,0)</f>
        <v>0</v>
      </c>
      <c r="N88" s="325">
        <f>IF(J88=Datos!$C$45+1,-PMT((1+'Formato 5'!$E$27)^(1/12)-1,Datos!$C$46,K88),IF('Formato 5'!J88&lt;=Datos!$C$47,N87,0))</f>
        <v>0</v>
      </c>
      <c r="O88" s="325">
        <f>IF(J88=Datos!$C$45,'Formato 3'!$M$56,IF('Formato 5'!J88&gt;Datos!$C$45,'Formato 5'!K88-'Formato 5'!M88,0))</f>
        <v>0</v>
      </c>
      <c r="Q88" s="325">
        <f t="shared" si="0"/>
        <v>0</v>
      </c>
    </row>
    <row r="89" spans="2:17">
      <c r="B89" s="332">
        <f t="shared" si="1"/>
        <v>56</v>
      </c>
      <c r="C89" s="325">
        <f>IF(B89&gt;Datos!$C$45,'Formato 5'!G88,0)</f>
        <v>0</v>
      </c>
      <c r="D89" s="325">
        <f>IF(B89&gt;Datos!$C$45,C89*((1+$E$27)^(1/12)-1),0)</f>
        <v>0</v>
      </c>
      <c r="E89" s="325">
        <f>IF(B89&gt;Datos!$C$45,F89-D89,0)</f>
        <v>0</v>
      </c>
      <c r="F89" s="325">
        <f>IF(B89=Datos!$C$45+1,-PMT((1+'Formato 5'!$E$27)^(1/12)-1,Datos!$C$46,C89),IF('Formato 5'!B89&lt;=Datos!$C$47,F88,0))</f>
        <v>0</v>
      </c>
      <c r="G89" s="325">
        <f>IF(B89=Datos!$C$45,'Formato 3'!$F$56,IF('Formato 5'!B89&gt;Datos!$C$45,'Formato 5'!C89-'Formato 5'!E89,0))</f>
        <v>0</v>
      </c>
      <c r="H89" s="30"/>
      <c r="J89" s="332">
        <f t="shared" si="2"/>
        <v>56</v>
      </c>
      <c r="K89" s="325">
        <f>IF(J89&gt;Datos!$C$45,'Formato 5'!O88,0)</f>
        <v>0</v>
      </c>
      <c r="L89" s="325">
        <f>IF(J89&gt;Datos!$C$45,K89*((1+$E$27)^(1/12)-1),0)</f>
        <v>0</v>
      </c>
      <c r="M89" s="325">
        <f>IF(J89&gt;Datos!$C$45,N89-L89,0)</f>
        <v>0</v>
      </c>
      <c r="N89" s="325">
        <f>IF(J89=Datos!$C$45+1,-PMT((1+'Formato 5'!$E$27)^(1/12)-1,Datos!$C$46,K89),IF('Formato 5'!J89&lt;=Datos!$C$47,N88,0))</f>
        <v>0</v>
      </c>
      <c r="O89" s="325">
        <f>IF(J89=Datos!$C$45,'Formato 3'!$M$56,IF('Formato 5'!J89&gt;Datos!$C$45,'Formato 5'!K89-'Formato 5'!M89,0))</f>
        <v>0</v>
      </c>
      <c r="Q89" s="325">
        <f t="shared" si="0"/>
        <v>0</v>
      </c>
    </row>
    <row r="90" spans="2:17">
      <c r="B90" s="332">
        <f t="shared" si="1"/>
        <v>57</v>
      </c>
      <c r="C90" s="325">
        <f>IF(B90&gt;Datos!$C$45,'Formato 5'!G89,0)</f>
        <v>0</v>
      </c>
      <c r="D90" s="325">
        <f>IF(B90&gt;Datos!$C$45,C90*((1+$E$27)^(1/12)-1),0)</f>
        <v>0</v>
      </c>
      <c r="E90" s="325">
        <f>IF(B90&gt;Datos!$C$45,F90-D90,0)</f>
        <v>0</v>
      </c>
      <c r="F90" s="325">
        <f>IF(B90=Datos!$C$45+1,-PMT((1+'Formato 5'!$E$27)^(1/12)-1,Datos!$C$46,C90),IF('Formato 5'!B90&lt;=Datos!$C$47,F89,0))</f>
        <v>0</v>
      </c>
      <c r="G90" s="325">
        <f>IF(B90=Datos!$C$45,'Formato 3'!$F$56,IF('Formato 5'!B90&gt;Datos!$C$45,'Formato 5'!C90-'Formato 5'!E90,0))</f>
        <v>0</v>
      </c>
      <c r="H90" s="30"/>
      <c r="J90" s="332">
        <f t="shared" si="2"/>
        <v>57</v>
      </c>
      <c r="K90" s="325">
        <f>IF(J90&gt;Datos!$C$45,'Formato 5'!O89,0)</f>
        <v>0</v>
      </c>
      <c r="L90" s="325">
        <f>IF(J90&gt;Datos!$C$45,K90*((1+$E$27)^(1/12)-1),0)</f>
        <v>0</v>
      </c>
      <c r="M90" s="325">
        <f>IF(J90&gt;Datos!$C$45,N90-L90,0)</f>
        <v>0</v>
      </c>
      <c r="N90" s="325">
        <f>IF(J90=Datos!$C$45+1,-PMT((1+'Formato 5'!$E$27)^(1/12)-1,Datos!$C$46,K90),IF('Formato 5'!J90&lt;=Datos!$C$47,N89,0))</f>
        <v>0</v>
      </c>
      <c r="O90" s="325">
        <f>IF(J90=Datos!$C$45,'Formato 3'!$M$56,IF('Formato 5'!J90&gt;Datos!$C$45,'Formato 5'!K90-'Formato 5'!M90,0))</f>
        <v>0</v>
      </c>
      <c r="Q90" s="325">
        <f t="shared" si="0"/>
        <v>0</v>
      </c>
    </row>
    <row r="91" spans="2:17">
      <c r="B91" s="332">
        <f t="shared" si="1"/>
        <v>58</v>
      </c>
      <c r="C91" s="325">
        <f>IF(B91&gt;Datos!$C$45,'Formato 5'!G90,0)</f>
        <v>0</v>
      </c>
      <c r="D91" s="325">
        <f>IF(B91&gt;Datos!$C$45,C91*((1+$E$27)^(1/12)-1),0)</f>
        <v>0</v>
      </c>
      <c r="E91" s="325">
        <f>IF(B91&gt;Datos!$C$45,F91-D91,0)</f>
        <v>0</v>
      </c>
      <c r="F91" s="325">
        <f>IF(B91=Datos!$C$45+1,-PMT((1+'Formato 5'!$E$27)^(1/12)-1,Datos!$C$46,C91),IF('Formato 5'!B91&lt;=Datos!$C$47,F90,0))</f>
        <v>0</v>
      </c>
      <c r="G91" s="325">
        <f>IF(B91=Datos!$C$45,'Formato 3'!$F$56,IF('Formato 5'!B91&gt;Datos!$C$45,'Formato 5'!C91-'Formato 5'!E91,0))</f>
        <v>0</v>
      </c>
      <c r="H91" s="30"/>
      <c r="J91" s="332">
        <f t="shared" si="2"/>
        <v>58</v>
      </c>
      <c r="K91" s="325">
        <f>IF(J91&gt;Datos!$C$45,'Formato 5'!O90,0)</f>
        <v>0</v>
      </c>
      <c r="L91" s="325">
        <f>IF(J91&gt;Datos!$C$45,K91*((1+$E$27)^(1/12)-1),0)</f>
        <v>0</v>
      </c>
      <c r="M91" s="325">
        <f>IF(J91&gt;Datos!$C$45,N91-L91,0)</f>
        <v>0</v>
      </c>
      <c r="N91" s="325">
        <f>IF(J91=Datos!$C$45+1,-PMT((1+'Formato 5'!$E$27)^(1/12)-1,Datos!$C$46,K91),IF('Formato 5'!J91&lt;=Datos!$C$47,N90,0))</f>
        <v>0</v>
      </c>
      <c r="O91" s="325">
        <f>IF(J91=Datos!$C$45,'Formato 3'!$M$56,IF('Formato 5'!J91&gt;Datos!$C$45,'Formato 5'!K91-'Formato 5'!M91,0))</f>
        <v>0</v>
      </c>
      <c r="Q91" s="325">
        <f t="shared" si="0"/>
        <v>0</v>
      </c>
    </row>
    <row r="92" spans="2:17">
      <c r="B92" s="332">
        <f t="shared" si="1"/>
        <v>59</v>
      </c>
      <c r="C92" s="325">
        <f>IF(B92&gt;Datos!$C$45,'Formato 5'!G91,0)</f>
        <v>0</v>
      </c>
      <c r="D92" s="325">
        <f>IF(B92&gt;Datos!$C$45,C92*((1+$E$27)^(1/12)-1),0)</f>
        <v>0</v>
      </c>
      <c r="E92" s="325">
        <f>IF(B92&gt;Datos!$C$45,F92-D92,0)</f>
        <v>0</v>
      </c>
      <c r="F92" s="325">
        <f>IF(B92=Datos!$C$45+1,-PMT((1+'Formato 5'!$E$27)^(1/12)-1,Datos!$C$46,C92),IF('Formato 5'!B92&lt;=Datos!$C$47,F91,0))</f>
        <v>0</v>
      </c>
      <c r="G92" s="325">
        <f>IF(B92=Datos!$C$45,'Formato 3'!$F$56,IF('Formato 5'!B92&gt;Datos!$C$45,'Formato 5'!C92-'Formato 5'!E92,0))</f>
        <v>0</v>
      </c>
      <c r="H92" s="30"/>
      <c r="J92" s="332">
        <f t="shared" si="2"/>
        <v>59</v>
      </c>
      <c r="K92" s="325">
        <f>IF(J92&gt;Datos!$C$45,'Formato 5'!O91,0)</f>
        <v>0</v>
      </c>
      <c r="L92" s="325">
        <f>IF(J92&gt;Datos!$C$45,K92*((1+$E$27)^(1/12)-1),0)</f>
        <v>0</v>
      </c>
      <c r="M92" s="325">
        <f>IF(J92&gt;Datos!$C$45,N92-L92,0)</f>
        <v>0</v>
      </c>
      <c r="N92" s="325">
        <f>IF(J92=Datos!$C$45+1,-PMT((1+'Formato 5'!$E$27)^(1/12)-1,Datos!$C$46,K92),IF('Formato 5'!J92&lt;=Datos!$C$47,N91,0))</f>
        <v>0</v>
      </c>
      <c r="O92" s="325">
        <f>IF(J92=Datos!$C$45,'Formato 3'!$M$56,IF('Formato 5'!J92&gt;Datos!$C$45,'Formato 5'!K92-'Formato 5'!M92,0))</f>
        <v>0</v>
      </c>
      <c r="Q92" s="325">
        <f t="shared" si="0"/>
        <v>0</v>
      </c>
    </row>
    <row r="93" spans="2:17">
      <c r="B93" s="332">
        <f t="shared" si="1"/>
        <v>60</v>
      </c>
      <c r="C93" s="325">
        <f>IF(B93&gt;Datos!$C$45,'Formato 5'!G92,0)</f>
        <v>0</v>
      </c>
      <c r="D93" s="325">
        <f>IF(B93&gt;Datos!$C$45,C93*((1+$E$27)^(1/12)-1),0)</f>
        <v>0</v>
      </c>
      <c r="E93" s="325">
        <f>IF(B93&gt;Datos!$C$45,F93-D93,0)</f>
        <v>0</v>
      </c>
      <c r="F93" s="325">
        <f>IF(B93=Datos!$C$45+1,-PMT((1+'Formato 5'!$E$27)^(1/12)-1,Datos!$C$46,C93),IF('Formato 5'!B93&lt;=Datos!$C$47,F92,0))</f>
        <v>0</v>
      </c>
      <c r="G93" s="325">
        <f>IF(B93=Datos!$C$45,'Formato 3'!$F$56,IF('Formato 5'!B93&gt;Datos!$C$45,'Formato 5'!C93-'Formato 5'!E93,0))</f>
        <v>0</v>
      </c>
      <c r="H93" s="30"/>
      <c r="J93" s="332">
        <f t="shared" si="2"/>
        <v>60</v>
      </c>
      <c r="K93" s="325">
        <f>IF(J93&gt;Datos!$C$45,'Formato 5'!O92,0)</f>
        <v>0</v>
      </c>
      <c r="L93" s="325">
        <f>IF(J93&gt;Datos!$C$45,K93*((1+$E$27)^(1/12)-1),0)</f>
        <v>0</v>
      </c>
      <c r="M93" s="325">
        <f>IF(J93&gt;Datos!$C$45,N93-L93,0)</f>
        <v>0</v>
      </c>
      <c r="N93" s="325">
        <f>IF(J93=Datos!$C$45+1,-PMT((1+'Formato 5'!$E$27)^(1/12)-1,Datos!$C$46,K93),IF('Formato 5'!J93&lt;=Datos!$C$47,N92,0))</f>
        <v>0</v>
      </c>
      <c r="O93" s="325">
        <f>IF(J93=Datos!$C$45,'Formato 3'!$M$56,IF('Formato 5'!J93&gt;Datos!$C$45,'Formato 5'!K93-'Formato 5'!M93,0))</f>
        <v>0</v>
      </c>
      <c r="Q93" s="325">
        <f t="shared" si="0"/>
        <v>0</v>
      </c>
    </row>
    <row r="94" spans="2:17">
      <c r="B94" s="332">
        <f t="shared" si="1"/>
        <v>61</v>
      </c>
      <c r="C94" s="325">
        <f>IF(B94&gt;Datos!$C$45,'Formato 5'!G93,0)</f>
        <v>0</v>
      </c>
      <c r="D94" s="325">
        <f>IF(B94&gt;Datos!$C$45,C94*((1+$E$27)^(1/12)-1),0)</f>
        <v>0</v>
      </c>
      <c r="E94" s="325">
        <f>IF(B94&gt;Datos!$C$45,F94-D94,0)</f>
        <v>0</v>
      </c>
      <c r="F94" s="325">
        <f>IF(B94=Datos!$C$45+1,-PMT((1+'Formato 5'!$E$27)^(1/12)-1,Datos!$C$46,C94),IF('Formato 5'!B94&lt;=Datos!$C$47,F93,0))</f>
        <v>0</v>
      </c>
      <c r="G94" s="325">
        <f>IF(B94=Datos!$C$45,'Formato 3'!$F$56,IF('Formato 5'!B94&gt;Datos!$C$45,'Formato 5'!C94-'Formato 5'!E94,0))</f>
        <v>0</v>
      </c>
      <c r="H94" s="30"/>
      <c r="J94" s="332">
        <f t="shared" si="2"/>
        <v>61</v>
      </c>
      <c r="K94" s="325">
        <f>IF(J94&gt;Datos!$C$45,'Formato 5'!O93,0)</f>
        <v>0</v>
      </c>
      <c r="L94" s="325">
        <f>IF(J94&gt;Datos!$C$45,K94*((1+$E$27)^(1/12)-1),0)</f>
        <v>0</v>
      </c>
      <c r="M94" s="325">
        <f>IF(J94&gt;Datos!$C$45,N94-L94,0)</f>
        <v>0</v>
      </c>
      <c r="N94" s="325">
        <f>IF(J94=Datos!$C$45+1,-PMT((1+'Formato 5'!$E$27)^(1/12)-1,Datos!$C$46,K94),IF('Formato 5'!J94&lt;=Datos!$C$47,N93,0))</f>
        <v>0</v>
      </c>
      <c r="O94" s="325">
        <f>IF(J94=Datos!$C$45,'Formato 3'!$M$56,IF('Formato 5'!J94&gt;Datos!$C$45,'Formato 5'!K94-'Formato 5'!M94,0))</f>
        <v>0</v>
      </c>
      <c r="Q94" s="325">
        <f t="shared" si="0"/>
        <v>0</v>
      </c>
    </row>
    <row r="95" spans="2:17">
      <c r="B95" s="332">
        <f t="shared" si="1"/>
        <v>62</v>
      </c>
      <c r="C95" s="325">
        <f>IF(B95&gt;Datos!$C$45,'Formato 5'!G94,0)</f>
        <v>0</v>
      </c>
      <c r="D95" s="325">
        <f>IF(B95&gt;Datos!$C$45,C95*((1+$E$27)^(1/12)-1),0)</f>
        <v>0</v>
      </c>
      <c r="E95" s="325">
        <f>IF(B95&gt;Datos!$C$45,F95-D95,0)</f>
        <v>0</v>
      </c>
      <c r="F95" s="325">
        <f>IF(B95=Datos!$C$45+1,-PMT((1+'Formato 5'!$E$27)^(1/12)-1,Datos!$C$46,C95),IF('Formato 5'!B95&lt;=Datos!$C$47,F94,0))</f>
        <v>0</v>
      </c>
      <c r="G95" s="325">
        <f>IF(B95=Datos!$C$45,'Formato 3'!$F$56,IF('Formato 5'!B95&gt;Datos!$C$45,'Formato 5'!C95-'Formato 5'!E95,0))</f>
        <v>0</v>
      </c>
      <c r="H95" s="30"/>
      <c r="J95" s="332">
        <f t="shared" si="2"/>
        <v>62</v>
      </c>
      <c r="K95" s="325">
        <f>IF(J95&gt;Datos!$C$45,'Formato 5'!O94,0)</f>
        <v>0</v>
      </c>
      <c r="L95" s="325">
        <f>IF(J95&gt;Datos!$C$45,K95*((1+$E$27)^(1/12)-1),0)</f>
        <v>0</v>
      </c>
      <c r="M95" s="325">
        <f>IF(J95&gt;Datos!$C$45,N95-L95,0)</f>
        <v>0</v>
      </c>
      <c r="N95" s="325">
        <f>IF(J95=Datos!$C$45+1,-PMT((1+'Formato 5'!$E$27)^(1/12)-1,Datos!$C$46,K95),IF('Formato 5'!J95&lt;=Datos!$C$47,N94,0))</f>
        <v>0</v>
      </c>
      <c r="O95" s="325">
        <f>IF(J95=Datos!$C$45,'Formato 3'!$M$56,IF('Formato 5'!J95&gt;Datos!$C$45,'Formato 5'!K95-'Formato 5'!M95,0))</f>
        <v>0</v>
      </c>
      <c r="Q95" s="325">
        <f t="shared" si="0"/>
        <v>0</v>
      </c>
    </row>
    <row r="96" spans="2:17">
      <c r="B96" s="332">
        <f>B95+1</f>
        <v>63</v>
      </c>
      <c r="C96" s="325">
        <f>IF(B96&gt;Datos!$C$45,'Formato 5'!G95,0)</f>
        <v>0</v>
      </c>
      <c r="D96" s="325">
        <f>IF(B96&gt;Datos!$C$45,C96*((1+$E$27)^(1/12)-1),0)</f>
        <v>0</v>
      </c>
      <c r="E96" s="325">
        <f>IF(B96&gt;Datos!$C$45,F96-D96,0)</f>
        <v>0</v>
      </c>
      <c r="F96" s="325">
        <f>IF(B96=Datos!$C$45+1,-PMT((1+'Formato 5'!$E$27)^(1/12)-1,Datos!$C$46,C96),IF('Formato 5'!B96&lt;=Datos!$C$47,F95,0))</f>
        <v>0</v>
      </c>
      <c r="G96" s="325">
        <f>IF(B96=Datos!$C$45,'Formato 3'!$F$56,IF('Formato 5'!B96&gt;Datos!$C$45,'Formato 5'!C96-'Formato 5'!E96,0))</f>
        <v>0</v>
      </c>
      <c r="H96" s="30"/>
      <c r="J96" s="332">
        <f>J95+1</f>
        <v>63</v>
      </c>
      <c r="K96" s="325">
        <f>IF(J96&gt;Datos!$C$45,'Formato 5'!O95,0)</f>
        <v>0</v>
      </c>
      <c r="L96" s="325">
        <f>IF(J96&gt;Datos!$C$45,K96*((1+$E$27)^(1/12)-1),0)</f>
        <v>0</v>
      </c>
      <c r="M96" s="325">
        <f>IF(J96&gt;Datos!$C$45,N96-L96,0)</f>
        <v>0</v>
      </c>
      <c r="N96" s="325">
        <f>IF(J96=Datos!$C$45+1,-PMT((1+'Formato 5'!$E$27)^(1/12)-1,Datos!$C$46,K96),IF('Formato 5'!J96&lt;=Datos!$C$47,N95,0))</f>
        <v>0</v>
      </c>
      <c r="O96" s="325">
        <f>IF(J96=Datos!$C$45,'Formato 3'!$M$56,IF('Formato 5'!J96&gt;Datos!$C$45,'Formato 5'!K96-'Formato 5'!M96,0))</f>
        <v>0</v>
      </c>
      <c r="Q96" s="325">
        <f t="shared" si="0"/>
        <v>0</v>
      </c>
    </row>
    <row r="97" spans="2:17">
      <c r="B97" s="332">
        <f t="shared" si="1"/>
        <v>64</v>
      </c>
      <c r="C97" s="325">
        <f>IF(B97&gt;Datos!$C$45,'Formato 5'!G96,0)</f>
        <v>0</v>
      </c>
      <c r="D97" s="325">
        <f>IF(B97&gt;Datos!$C$45,C97*((1+$E$27)^(1/12)-1),0)</f>
        <v>0</v>
      </c>
      <c r="E97" s="325">
        <f>IF(B97&gt;Datos!$C$45,F97-D97,0)</f>
        <v>0</v>
      </c>
      <c r="F97" s="325">
        <f>IF(B97=Datos!$C$45+1,-PMT((1+'Formato 5'!$E$27)^(1/12)-1,Datos!$C$46,C97),IF('Formato 5'!B97&lt;=Datos!$C$47,F96,0))</f>
        <v>0</v>
      </c>
      <c r="G97" s="325">
        <f>IF(B97=Datos!$C$45,'Formato 3'!$F$56,IF('Formato 5'!B97&gt;Datos!$C$45,'Formato 5'!C97-'Formato 5'!E97,0))</f>
        <v>0</v>
      </c>
      <c r="H97" s="30"/>
      <c r="J97" s="332">
        <f t="shared" si="2"/>
        <v>64</v>
      </c>
      <c r="K97" s="325">
        <f>IF(J97&gt;Datos!$C$45,'Formato 5'!O96,0)</f>
        <v>0</v>
      </c>
      <c r="L97" s="325">
        <f>IF(J97&gt;Datos!$C$45,K97*((1+$E$27)^(1/12)-1),0)</f>
        <v>0</v>
      </c>
      <c r="M97" s="325">
        <f>IF(J97&gt;Datos!$C$45,N97-L97,0)</f>
        <v>0</v>
      </c>
      <c r="N97" s="325">
        <f>IF(J97=Datos!$C$45+1,-PMT((1+'Formato 5'!$E$27)^(1/12)-1,Datos!$C$46,K97),IF('Formato 5'!J97&lt;=Datos!$C$47,N96,0))</f>
        <v>0</v>
      </c>
      <c r="O97" s="325">
        <f>IF(J97=Datos!$C$45,'Formato 3'!$M$56,IF('Formato 5'!J97&gt;Datos!$C$45,'Formato 5'!K97-'Formato 5'!M97,0))</f>
        <v>0</v>
      </c>
      <c r="Q97" s="325">
        <f t="shared" si="0"/>
        <v>0</v>
      </c>
    </row>
    <row r="98" spans="2:17">
      <c r="B98" s="332">
        <f t="shared" si="1"/>
        <v>65</v>
      </c>
      <c r="C98" s="325">
        <f>IF(B98&gt;Datos!$C$45,'Formato 5'!G97,0)</f>
        <v>0</v>
      </c>
      <c r="D98" s="325">
        <f>IF(B98&gt;Datos!$C$45,C98*((1+$E$27)^(1/12)-1),0)</f>
        <v>0</v>
      </c>
      <c r="E98" s="325">
        <f>IF(B98&gt;Datos!$C$45,F98-D98,0)</f>
        <v>0</v>
      </c>
      <c r="F98" s="325">
        <f>IF(B98=Datos!$C$45+1,-PMT((1+'Formato 5'!$E$27)^(1/12)-1,Datos!$C$46,C98),IF('Formato 5'!B98&lt;=Datos!$C$47,F97,0))</f>
        <v>0</v>
      </c>
      <c r="G98" s="325">
        <f>IF(B98=Datos!$C$45,'Formato 3'!$F$56,IF('Formato 5'!B98&gt;Datos!$C$45,'Formato 5'!C98-'Formato 5'!E98,0))</f>
        <v>0</v>
      </c>
      <c r="H98" s="30"/>
      <c r="J98" s="332">
        <f t="shared" si="2"/>
        <v>65</v>
      </c>
      <c r="K98" s="325">
        <f>IF(J98&gt;Datos!$C$45,'Formato 5'!O97,0)</f>
        <v>0</v>
      </c>
      <c r="L98" s="325">
        <f>IF(J98&gt;Datos!$C$45,K98*((1+$E$27)^(1/12)-1),0)</f>
        <v>0</v>
      </c>
      <c r="M98" s="325">
        <f>IF(J98&gt;Datos!$C$45,N98-L98,0)</f>
        <v>0</v>
      </c>
      <c r="N98" s="325">
        <f>IF(J98=Datos!$C$45+1,-PMT((1+'Formato 5'!$E$27)^(1/12)-1,Datos!$C$46,K98),IF('Formato 5'!J98&lt;=Datos!$C$47,N97,0))</f>
        <v>0</v>
      </c>
      <c r="O98" s="325">
        <f>IF(J98=Datos!$C$45,'Formato 3'!$M$56,IF('Formato 5'!J98&gt;Datos!$C$45,'Formato 5'!K98-'Formato 5'!M98,0))</f>
        <v>0</v>
      </c>
      <c r="Q98" s="325">
        <f t="shared" si="0"/>
        <v>0</v>
      </c>
    </row>
    <row r="99" spans="2:17">
      <c r="B99" s="332">
        <f t="shared" si="1"/>
        <v>66</v>
      </c>
      <c r="C99" s="325">
        <f>IF(B99&gt;Datos!$C$45,'Formato 5'!G98,0)</f>
        <v>0</v>
      </c>
      <c r="D99" s="325">
        <f>IF(B99&gt;Datos!$C$45,C99*((1+$E$27)^(1/12)-1),0)</f>
        <v>0</v>
      </c>
      <c r="E99" s="325">
        <f>IF(B99&gt;Datos!$C$45,F99-D99,0)</f>
        <v>0</v>
      </c>
      <c r="F99" s="325">
        <f>IF(B99=Datos!$C$45+1,-PMT((1+'Formato 5'!$E$27)^(1/12)-1,Datos!$C$46,C99),IF('Formato 5'!B99&lt;=Datos!$C$47,F98,0))</f>
        <v>0</v>
      </c>
      <c r="G99" s="325">
        <f>IF(B99=Datos!$C$45,'Formato 3'!$F$56,IF('Formato 5'!B99&gt;Datos!$C$45,'Formato 5'!C99-'Formato 5'!E99,0))</f>
        <v>0</v>
      </c>
      <c r="H99" s="30"/>
      <c r="J99" s="332">
        <f t="shared" si="2"/>
        <v>66</v>
      </c>
      <c r="K99" s="325">
        <f>IF(J99&gt;Datos!$C$45,'Formato 5'!O98,0)</f>
        <v>0</v>
      </c>
      <c r="L99" s="325">
        <f>IF(J99&gt;Datos!$C$45,K99*((1+$E$27)^(1/12)-1),0)</f>
        <v>0</v>
      </c>
      <c r="M99" s="325">
        <f>IF(J99&gt;Datos!$C$45,N99-L99,0)</f>
        <v>0</v>
      </c>
      <c r="N99" s="325">
        <f>IF(J99=Datos!$C$45+1,-PMT((1+'Formato 5'!$E$27)^(1/12)-1,Datos!$C$46,K99),IF('Formato 5'!J99&lt;=Datos!$C$47,N98,0))</f>
        <v>0</v>
      </c>
      <c r="O99" s="325">
        <f>IF(J99=Datos!$C$45,'Formato 3'!$M$56,IF('Formato 5'!J99&gt;Datos!$C$45,'Formato 5'!K99-'Formato 5'!M99,0))</f>
        <v>0</v>
      </c>
      <c r="Q99" s="325">
        <f t="shared" ref="Q99:Q162" si="3">+F99+N99</f>
        <v>0</v>
      </c>
    </row>
    <row r="100" spans="2:17">
      <c r="B100" s="332">
        <f t="shared" ref="B100:B120" si="4">B99+1</f>
        <v>67</v>
      </c>
      <c r="C100" s="325">
        <f>IF(B100&gt;Datos!$C$45,'Formato 5'!G99,0)</f>
        <v>0</v>
      </c>
      <c r="D100" s="325">
        <f>IF(B100&gt;Datos!$C$45,C100*((1+$E$27)^(1/12)-1),0)</f>
        <v>0</v>
      </c>
      <c r="E100" s="325">
        <f>IF(B100&gt;Datos!$C$45,F100-D100,0)</f>
        <v>0</v>
      </c>
      <c r="F100" s="325">
        <f>IF(B100=Datos!$C$45+1,-PMT((1+'Formato 5'!$E$27)^(1/12)-1,Datos!$C$46,C100),IF('Formato 5'!B100&lt;=Datos!$C$47,F99,0))</f>
        <v>0</v>
      </c>
      <c r="G100" s="325">
        <f>IF(B100=Datos!$C$45,'Formato 3'!$F$56,IF('Formato 5'!B100&gt;Datos!$C$45,'Formato 5'!C100-'Formato 5'!E100,0))</f>
        <v>0</v>
      </c>
      <c r="H100" s="30"/>
      <c r="J100" s="332">
        <f t="shared" ref="J100:J120" si="5">J99+1</f>
        <v>67</v>
      </c>
      <c r="K100" s="325">
        <f>IF(J100&gt;Datos!$C$45,'Formato 5'!O99,0)</f>
        <v>0</v>
      </c>
      <c r="L100" s="325">
        <f>IF(J100&gt;Datos!$C$45,K100*((1+$E$27)^(1/12)-1),0)</f>
        <v>0</v>
      </c>
      <c r="M100" s="325">
        <f>IF(J100&gt;Datos!$C$45,N100-L100,0)</f>
        <v>0</v>
      </c>
      <c r="N100" s="325">
        <f>IF(J100=Datos!$C$45+1,-PMT((1+'Formato 5'!$E$27)^(1/12)-1,Datos!$C$46,K100),IF('Formato 5'!J100&lt;=Datos!$C$47,N99,0))</f>
        <v>0</v>
      </c>
      <c r="O100" s="325">
        <f>IF(J100=Datos!$C$45,'Formato 3'!$M$56,IF('Formato 5'!J100&gt;Datos!$C$45,'Formato 5'!K100-'Formato 5'!M100,0))</f>
        <v>0</v>
      </c>
      <c r="Q100" s="325">
        <f t="shared" si="3"/>
        <v>0</v>
      </c>
    </row>
    <row r="101" spans="2:17">
      <c r="B101" s="332">
        <f t="shared" si="4"/>
        <v>68</v>
      </c>
      <c r="C101" s="325">
        <f>IF(B101&gt;Datos!$C$45,'Formato 5'!G100,0)</f>
        <v>0</v>
      </c>
      <c r="D101" s="325">
        <f>IF(B101&gt;Datos!$C$45,C101*((1+$E$27)^(1/12)-1),0)</f>
        <v>0</v>
      </c>
      <c r="E101" s="325">
        <f>IF(B101&gt;Datos!$C$45,F101-D101,0)</f>
        <v>0</v>
      </c>
      <c r="F101" s="325">
        <f>IF(B101=Datos!$C$45+1,-PMT((1+'Formato 5'!$E$27)^(1/12)-1,Datos!$C$46,C101),IF('Formato 5'!B101&lt;=Datos!$C$47,F100,0))</f>
        <v>0</v>
      </c>
      <c r="G101" s="325">
        <f>IF(B101=Datos!$C$45,'Formato 3'!$F$56,IF('Formato 5'!B101&gt;Datos!$C$45,'Formato 5'!C101-'Formato 5'!E101,0))</f>
        <v>0</v>
      </c>
      <c r="H101" s="30"/>
      <c r="J101" s="332">
        <f t="shared" si="5"/>
        <v>68</v>
      </c>
      <c r="K101" s="325">
        <f>IF(J101&gt;Datos!$C$45,'Formato 5'!O100,0)</f>
        <v>0</v>
      </c>
      <c r="L101" s="325">
        <f>IF(J101&gt;Datos!$C$45,K101*((1+$E$27)^(1/12)-1),0)</f>
        <v>0</v>
      </c>
      <c r="M101" s="325">
        <f>IF(J101&gt;Datos!$C$45,N101-L101,0)</f>
        <v>0</v>
      </c>
      <c r="N101" s="325">
        <f>IF(J101=Datos!$C$45+1,-PMT((1+'Formato 5'!$E$27)^(1/12)-1,Datos!$C$46,K101),IF('Formato 5'!J101&lt;=Datos!$C$47,N100,0))</f>
        <v>0</v>
      </c>
      <c r="O101" s="325">
        <f>IF(J101=Datos!$C$45,'Formato 3'!$M$56,IF('Formato 5'!J101&gt;Datos!$C$45,'Formato 5'!K101-'Formato 5'!M101,0))</f>
        <v>0</v>
      </c>
      <c r="Q101" s="325">
        <f t="shared" si="3"/>
        <v>0</v>
      </c>
    </row>
    <row r="102" spans="2:17">
      <c r="B102" s="332">
        <f t="shared" si="4"/>
        <v>69</v>
      </c>
      <c r="C102" s="325">
        <f>IF(B102&gt;Datos!$C$45,'Formato 5'!G101,0)</f>
        <v>0</v>
      </c>
      <c r="D102" s="325">
        <f>IF(B102&gt;Datos!$C$45,C102*((1+$E$27)^(1/12)-1),0)</f>
        <v>0</v>
      </c>
      <c r="E102" s="325">
        <f>IF(B102&gt;Datos!$C$45,F102-D102,0)</f>
        <v>0</v>
      </c>
      <c r="F102" s="325">
        <f>IF(B102=Datos!$C$45+1,-PMT((1+'Formato 5'!$E$27)^(1/12)-1,Datos!$C$46,C102),IF('Formato 5'!B102&lt;=Datos!$C$47,F101,0))</f>
        <v>0</v>
      </c>
      <c r="G102" s="325">
        <f>IF(B102=Datos!$C$45,'Formato 3'!$F$56,IF('Formato 5'!B102&gt;Datos!$C$45,'Formato 5'!C102-'Formato 5'!E102,0))</f>
        <v>0</v>
      </c>
      <c r="H102" s="30"/>
      <c r="J102" s="332">
        <f t="shared" si="5"/>
        <v>69</v>
      </c>
      <c r="K102" s="325">
        <f>IF(J102&gt;Datos!$C$45,'Formato 5'!O101,0)</f>
        <v>0</v>
      </c>
      <c r="L102" s="325">
        <f>IF(J102&gt;Datos!$C$45,K102*((1+$E$27)^(1/12)-1),0)</f>
        <v>0</v>
      </c>
      <c r="M102" s="325">
        <f>IF(J102&gt;Datos!$C$45,N102-L102,0)</f>
        <v>0</v>
      </c>
      <c r="N102" s="325">
        <f>IF(J102=Datos!$C$45+1,-PMT((1+'Formato 5'!$E$27)^(1/12)-1,Datos!$C$46,K102),IF('Formato 5'!J102&lt;=Datos!$C$47,N101,0))</f>
        <v>0</v>
      </c>
      <c r="O102" s="325">
        <f>IF(J102=Datos!$C$45,'Formato 3'!$M$56,IF('Formato 5'!J102&gt;Datos!$C$45,'Formato 5'!K102-'Formato 5'!M102,0))</f>
        <v>0</v>
      </c>
      <c r="Q102" s="325">
        <f t="shared" si="3"/>
        <v>0</v>
      </c>
    </row>
    <row r="103" spans="2:17">
      <c r="B103" s="332">
        <f t="shared" si="4"/>
        <v>70</v>
      </c>
      <c r="C103" s="325">
        <f>IF(B103&gt;Datos!$C$45,'Formato 5'!G102,0)</f>
        <v>0</v>
      </c>
      <c r="D103" s="325">
        <f>IF(B103&gt;Datos!$C$45,C103*((1+$E$27)^(1/12)-1),0)</f>
        <v>0</v>
      </c>
      <c r="E103" s="325">
        <f>IF(B103&gt;Datos!$C$45,F103-D103,0)</f>
        <v>0</v>
      </c>
      <c r="F103" s="325">
        <f>IF(B103=Datos!$C$45+1,-PMT((1+'Formato 5'!$E$27)^(1/12)-1,Datos!$C$46,C103),IF('Formato 5'!B103&lt;=Datos!$C$47,F102,0))</f>
        <v>0</v>
      </c>
      <c r="G103" s="325">
        <f>IF(B103=Datos!$C$45,'Formato 3'!$F$56,IF('Formato 5'!B103&gt;Datos!$C$45,'Formato 5'!C103-'Formato 5'!E103,0))</f>
        <v>0</v>
      </c>
      <c r="H103" s="30"/>
      <c r="J103" s="332">
        <f t="shared" si="5"/>
        <v>70</v>
      </c>
      <c r="K103" s="325">
        <f>IF(J103&gt;Datos!$C$45,'Formato 5'!O102,0)</f>
        <v>0</v>
      </c>
      <c r="L103" s="325">
        <f>IF(J103&gt;Datos!$C$45,K103*((1+$E$27)^(1/12)-1),0)</f>
        <v>0</v>
      </c>
      <c r="M103" s="325">
        <f>IF(J103&gt;Datos!$C$45,N103-L103,0)</f>
        <v>0</v>
      </c>
      <c r="N103" s="325">
        <f>IF(J103=Datos!$C$45+1,-PMT((1+'Formato 5'!$E$27)^(1/12)-1,Datos!$C$46,K103),IF('Formato 5'!J103&lt;=Datos!$C$47,N102,0))</f>
        <v>0</v>
      </c>
      <c r="O103" s="325">
        <f>IF(J103=Datos!$C$45,'Formato 3'!$M$56,IF('Formato 5'!J103&gt;Datos!$C$45,'Formato 5'!K103-'Formato 5'!M103,0))</f>
        <v>0</v>
      </c>
      <c r="Q103" s="325">
        <f t="shared" si="3"/>
        <v>0</v>
      </c>
    </row>
    <row r="104" spans="2:17">
      <c r="B104" s="332">
        <f t="shared" si="4"/>
        <v>71</v>
      </c>
      <c r="C104" s="325">
        <f>IF(B104&gt;Datos!$C$45,'Formato 5'!G103,0)</f>
        <v>0</v>
      </c>
      <c r="D104" s="325">
        <f>IF(B104&gt;Datos!$C$45,C104*((1+$E$27)^(1/12)-1),0)</f>
        <v>0</v>
      </c>
      <c r="E104" s="325">
        <f>IF(B104&gt;Datos!$C$45,F104-D104,0)</f>
        <v>0</v>
      </c>
      <c r="F104" s="325">
        <f>IF(B104=Datos!$C$45+1,-PMT((1+'Formato 5'!$E$27)^(1/12)-1,Datos!$C$46,C104),IF('Formato 5'!B104&lt;=Datos!$C$47,F103,0))</f>
        <v>0</v>
      </c>
      <c r="G104" s="325">
        <f>IF(B104=Datos!$C$45,'Formato 3'!$F$56,IF('Formato 5'!B104&gt;Datos!$C$45,'Formato 5'!C104-'Formato 5'!E104,0))</f>
        <v>0</v>
      </c>
      <c r="H104" s="30"/>
      <c r="J104" s="332">
        <f t="shared" si="5"/>
        <v>71</v>
      </c>
      <c r="K104" s="325">
        <f>IF(J104&gt;Datos!$C$45,'Formato 5'!O103,0)</f>
        <v>0</v>
      </c>
      <c r="L104" s="325">
        <f>IF(J104&gt;Datos!$C$45,K104*((1+$E$27)^(1/12)-1),0)</f>
        <v>0</v>
      </c>
      <c r="M104" s="325">
        <f>IF(J104&gt;Datos!$C$45,N104-L104,0)</f>
        <v>0</v>
      </c>
      <c r="N104" s="325">
        <f>IF(J104=Datos!$C$45+1,-PMT((1+'Formato 5'!$E$27)^(1/12)-1,Datos!$C$46,K104),IF('Formato 5'!J104&lt;=Datos!$C$47,N103,0))</f>
        <v>0</v>
      </c>
      <c r="O104" s="325">
        <f>IF(J104=Datos!$C$45,'Formato 3'!$M$56,IF('Formato 5'!J104&gt;Datos!$C$45,'Formato 5'!K104-'Formato 5'!M104,0))</f>
        <v>0</v>
      </c>
      <c r="Q104" s="325">
        <f t="shared" si="3"/>
        <v>0</v>
      </c>
    </row>
    <row r="105" spans="2:17">
      <c r="B105" s="332">
        <f t="shared" si="4"/>
        <v>72</v>
      </c>
      <c r="C105" s="325">
        <f>IF(B105&gt;Datos!$C$45,'Formato 5'!G104,0)</f>
        <v>0</v>
      </c>
      <c r="D105" s="325">
        <f>IF(B105&gt;Datos!$C$45,C105*((1+$E$27)^(1/12)-1),0)</f>
        <v>0</v>
      </c>
      <c r="E105" s="325">
        <f>IF(B105&gt;Datos!$C$45,F105-D105,0)</f>
        <v>0</v>
      </c>
      <c r="F105" s="325">
        <f>IF(B105=Datos!$C$45+1,-PMT((1+'Formato 5'!$E$27)^(1/12)-1,Datos!$C$46,C105),IF('Formato 5'!B105&lt;=Datos!$C$47,F104,0))</f>
        <v>0</v>
      </c>
      <c r="G105" s="325">
        <f>IF(B105=Datos!$C$45,'Formato 3'!$F$56,IF('Formato 5'!B105&gt;Datos!$C$45,'Formato 5'!C105-'Formato 5'!E105,0))</f>
        <v>0</v>
      </c>
      <c r="H105" s="30"/>
      <c r="J105" s="332">
        <f t="shared" si="5"/>
        <v>72</v>
      </c>
      <c r="K105" s="325">
        <f>IF(J105&gt;Datos!$C$45,'Formato 5'!O104,0)</f>
        <v>0</v>
      </c>
      <c r="L105" s="325">
        <f>IF(J105&gt;Datos!$C$45,K105*((1+$E$27)^(1/12)-1),0)</f>
        <v>0</v>
      </c>
      <c r="M105" s="325">
        <f>IF(J105&gt;Datos!$C$45,N105-L105,0)</f>
        <v>0</v>
      </c>
      <c r="N105" s="325">
        <f>IF(J105=Datos!$C$45+1,-PMT((1+'Formato 5'!$E$27)^(1/12)-1,Datos!$C$46,K105),IF('Formato 5'!J105&lt;=Datos!$C$47,N104,0))</f>
        <v>0</v>
      </c>
      <c r="O105" s="325">
        <f>IF(J105=Datos!$C$45,'Formato 3'!$M$56,IF('Formato 5'!J105&gt;Datos!$C$45,'Formato 5'!K105-'Formato 5'!M105,0))</f>
        <v>0</v>
      </c>
      <c r="Q105" s="325">
        <f t="shared" si="3"/>
        <v>0</v>
      </c>
    </row>
    <row r="106" spans="2:17">
      <c r="B106" s="332">
        <f t="shared" si="4"/>
        <v>73</v>
      </c>
      <c r="C106" s="325">
        <f>IF(B106&gt;Datos!$C$45,'Formato 5'!G105,0)</f>
        <v>0</v>
      </c>
      <c r="D106" s="325">
        <f>IF(B106&gt;Datos!$C$45,C106*((1+$E$27)^(1/12)-1),0)</f>
        <v>0</v>
      </c>
      <c r="E106" s="325">
        <f>IF(B106&gt;Datos!$C$45,F106-D106,0)</f>
        <v>0</v>
      </c>
      <c r="F106" s="325">
        <f>IF(B106=Datos!$C$45+1,-PMT((1+'Formato 5'!$E$27)^(1/12)-1,Datos!$C$46,C106),IF('Formato 5'!B106&lt;=Datos!$C$47,F105,0))</f>
        <v>0</v>
      </c>
      <c r="G106" s="325">
        <f>IF(B106=Datos!$C$45,'Formato 3'!$F$56,IF('Formato 5'!B106&gt;Datos!$C$45,'Formato 5'!C106-'Formato 5'!E106,0))</f>
        <v>0</v>
      </c>
      <c r="H106" s="30"/>
      <c r="J106" s="332">
        <f t="shared" si="5"/>
        <v>73</v>
      </c>
      <c r="K106" s="325">
        <f>IF(J106&gt;Datos!$C$45,'Formato 5'!O105,0)</f>
        <v>0</v>
      </c>
      <c r="L106" s="325">
        <f>IF(J106&gt;Datos!$C$45,K106*((1+$E$27)^(1/12)-1),0)</f>
        <v>0</v>
      </c>
      <c r="M106" s="325">
        <f>IF(J106&gt;Datos!$C$45,N106-L106,0)</f>
        <v>0</v>
      </c>
      <c r="N106" s="325">
        <f>IF(J106=Datos!$C$45+1,-PMT((1+'Formato 5'!$E$27)^(1/12)-1,Datos!$C$46,K106),IF('Formato 5'!J106&lt;=Datos!$C$47,N105,0))</f>
        <v>0</v>
      </c>
      <c r="O106" s="325">
        <f>IF(J106=Datos!$C$45,'Formato 3'!$M$56,IF('Formato 5'!J106&gt;Datos!$C$45,'Formato 5'!K106-'Formato 5'!M106,0))</f>
        <v>0</v>
      </c>
      <c r="Q106" s="325">
        <f t="shared" si="3"/>
        <v>0</v>
      </c>
    </row>
    <row r="107" spans="2:17">
      <c r="B107" s="332">
        <f t="shared" si="4"/>
        <v>74</v>
      </c>
      <c r="C107" s="325">
        <f>IF(B107&gt;Datos!$C$45,'Formato 5'!G106,0)</f>
        <v>0</v>
      </c>
      <c r="D107" s="325">
        <f>IF(B107&gt;Datos!$C$45,C107*((1+$E$27)^(1/12)-1),0)</f>
        <v>0</v>
      </c>
      <c r="E107" s="325">
        <f>IF(B107&gt;Datos!$C$45,F107-D107,0)</f>
        <v>0</v>
      </c>
      <c r="F107" s="325">
        <f>IF(B107=Datos!$C$45+1,-PMT((1+'Formato 5'!$E$27)^(1/12)-1,Datos!$C$46,C107),IF('Formato 5'!B107&lt;=Datos!$C$47,F106,0))</f>
        <v>0</v>
      </c>
      <c r="G107" s="325">
        <f>IF(B107=Datos!$C$45,'Formato 3'!$F$56,IF('Formato 5'!B107&gt;Datos!$C$45,'Formato 5'!C107-'Formato 5'!E107,0))</f>
        <v>0</v>
      </c>
      <c r="H107" s="30"/>
      <c r="J107" s="332">
        <f t="shared" si="5"/>
        <v>74</v>
      </c>
      <c r="K107" s="325">
        <f>IF(J107&gt;Datos!$C$45,'Formato 5'!O106,0)</f>
        <v>0</v>
      </c>
      <c r="L107" s="325">
        <f>IF(J107&gt;Datos!$C$45,K107*((1+$E$27)^(1/12)-1),0)</f>
        <v>0</v>
      </c>
      <c r="M107" s="325">
        <f>IF(J107&gt;Datos!$C$45,N107-L107,0)</f>
        <v>0</v>
      </c>
      <c r="N107" s="325">
        <f>IF(J107=Datos!$C$45+1,-PMT((1+'Formato 5'!$E$27)^(1/12)-1,Datos!$C$46,K107),IF('Formato 5'!J107&lt;=Datos!$C$47,N106,0))</f>
        <v>0</v>
      </c>
      <c r="O107" s="325">
        <f>IF(J107=Datos!$C$45,'Formato 3'!$M$56,IF('Formato 5'!J107&gt;Datos!$C$45,'Formato 5'!K107-'Formato 5'!M107,0))</f>
        <v>0</v>
      </c>
      <c r="Q107" s="325">
        <f t="shared" si="3"/>
        <v>0</v>
      </c>
    </row>
    <row r="108" spans="2:17">
      <c r="B108" s="332">
        <f t="shared" si="4"/>
        <v>75</v>
      </c>
      <c r="C108" s="325">
        <f>IF(B108&gt;Datos!$C$45,'Formato 5'!G107,0)</f>
        <v>0</v>
      </c>
      <c r="D108" s="325">
        <f>IF(B108&gt;Datos!$C$45,C108*((1+$E$27)^(1/12)-1),0)</f>
        <v>0</v>
      </c>
      <c r="E108" s="325">
        <f>IF(B108&gt;Datos!$C$45,F108-D108,0)</f>
        <v>0</v>
      </c>
      <c r="F108" s="325">
        <f>IF(B108=Datos!$C$45+1,-PMT((1+'Formato 5'!$E$27)^(1/12)-1,Datos!$C$46,C108),IF('Formato 5'!B108&lt;=Datos!$C$47,F107,0))</f>
        <v>0</v>
      </c>
      <c r="G108" s="325">
        <f>IF(B108=Datos!$C$45,'Formato 3'!$F$56,IF('Formato 5'!B108&gt;Datos!$C$45,'Formato 5'!C108-'Formato 5'!E108,0))</f>
        <v>0</v>
      </c>
      <c r="H108" s="30"/>
      <c r="J108" s="332">
        <f t="shared" si="5"/>
        <v>75</v>
      </c>
      <c r="K108" s="325">
        <f>IF(J108&gt;Datos!$C$45,'Formato 5'!O107,0)</f>
        <v>0</v>
      </c>
      <c r="L108" s="325">
        <f>IF(J108&gt;Datos!$C$45,K108*((1+$E$27)^(1/12)-1),0)</f>
        <v>0</v>
      </c>
      <c r="M108" s="325">
        <f>IF(J108&gt;Datos!$C$45,N108-L108,0)</f>
        <v>0</v>
      </c>
      <c r="N108" s="325">
        <f>IF(J108=Datos!$C$45+1,-PMT((1+'Formato 5'!$E$27)^(1/12)-1,Datos!$C$46,K108),IF('Formato 5'!J108&lt;=Datos!$C$47,N107,0))</f>
        <v>0</v>
      </c>
      <c r="O108" s="325">
        <f>IF(J108=Datos!$C$45,'Formato 3'!$M$56,IF('Formato 5'!J108&gt;Datos!$C$45,'Formato 5'!K108-'Formato 5'!M108,0))</f>
        <v>0</v>
      </c>
      <c r="Q108" s="325">
        <f t="shared" si="3"/>
        <v>0</v>
      </c>
    </row>
    <row r="109" spans="2:17">
      <c r="B109" s="332">
        <f t="shared" si="4"/>
        <v>76</v>
      </c>
      <c r="C109" s="325">
        <f>IF(B109&gt;Datos!$C$45,'Formato 5'!G108,0)</f>
        <v>0</v>
      </c>
      <c r="D109" s="325">
        <f>IF(B109&gt;Datos!$C$45,C109*((1+$E$27)^(1/12)-1),0)</f>
        <v>0</v>
      </c>
      <c r="E109" s="325">
        <f>IF(B109&gt;Datos!$C$45,F109-D109,0)</f>
        <v>0</v>
      </c>
      <c r="F109" s="325">
        <f>IF(B109=Datos!$C$45+1,-PMT((1+'Formato 5'!$E$27)^(1/12)-1,Datos!$C$46,C109),IF('Formato 5'!B109&lt;=Datos!$C$47,F108,0))</f>
        <v>0</v>
      </c>
      <c r="G109" s="325">
        <f>IF(B109=Datos!$C$45,'Formato 3'!$F$56,IF('Formato 5'!B109&gt;Datos!$C$45,'Formato 5'!C109-'Formato 5'!E109,0))</f>
        <v>0</v>
      </c>
      <c r="H109" s="30"/>
      <c r="J109" s="332">
        <f t="shared" si="5"/>
        <v>76</v>
      </c>
      <c r="K109" s="325">
        <f>IF(J109&gt;Datos!$C$45,'Formato 5'!O108,0)</f>
        <v>0</v>
      </c>
      <c r="L109" s="325">
        <f>IF(J109&gt;Datos!$C$45,K109*((1+$E$27)^(1/12)-1),0)</f>
        <v>0</v>
      </c>
      <c r="M109" s="325">
        <f>IF(J109&gt;Datos!$C$45,N109-L109,0)</f>
        <v>0</v>
      </c>
      <c r="N109" s="325">
        <f>IF(J109=Datos!$C$45+1,-PMT((1+'Formato 5'!$E$27)^(1/12)-1,Datos!$C$46,K109),IF('Formato 5'!J109&lt;=Datos!$C$47,N108,0))</f>
        <v>0</v>
      </c>
      <c r="O109" s="325">
        <f>IF(J109=Datos!$C$45,'Formato 3'!$M$56,IF('Formato 5'!J109&gt;Datos!$C$45,'Formato 5'!K109-'Formato 5'!M109,0))</f>
        <v>0</v>
      </c>
      <c r="Q109" s="325">
        <f t="shared" si="3"/>
        <v>0</v>
      </c>
    </row>
    <row r="110" spans="2:17">
      <c r="B110" s="332">
        <f t="shared" si="4"/>
        <v>77</v>
      </c>
      <c r="C110" s="325">
        <f>IF(B110&gt;Datos!$C$45,'Formato 5'!G109,0)</f>
        <v>0</v>
      </c>
      <c r="D110" s="325">
        <f>IF(B110&gt;Datos!$C$45,C110*((1+$E$27)^(1/12)-1),0)</f>
        <v>0</v>
      </c>
      <c r="E110" s="325">
        <f>IF(B110&gt;Datos!$C$45,F110-D110,0)</f>
        <v>0</v>
      </c>
      <c r="F110" s="325">
        <f>IF(B110=Datos!$C$45+1,-PMT((1+'Formato 5'!$E$27)^(1/12)-1,Datos!$C$46,C110),IF('Formato 5'!B110&lt;=Datos!$C$47,F109,0))</f>
        <v>0</v>
      </c>
      <c r="G110" s="325">
        <f>IF(B110=Datos!$C$45,'Formato 3'!$F$56,IF('Formato 5'!B110&gt;Datos!$C$45,'Formato 5'!C110-'Formato 5'!E110,0))</f>
        <v>0</v>
      </c>
      <c r="H110" s="30"/>
      <c r="J110" s="332">
        <f t="shared" si="5"/>
        <v>77</v>
      </c>
      <c r="K110" s="325">
        <f>IF(J110&gt;Datos!$C$45,'Formato 5'!O109,0)</f>
        <v>0</v>
      </c>
      <c r="L110" s="325">
        <f>IF(J110&gt;Datos!$C$45,K110*((1+$E$27)^(1/12)-1),0)</f>
        <v>0</v>
      </c>
      <c r="M110" s="325">
        <f>IF(J110&gt;Datos!$C$45,N110-L110,0)</f>
        <v>0</v>
      </c>
      <c r="N110" s="325">
        <f>IF(J110=Datos!$C$45+1,-PMT((1+'Formato 5'!$E$27)^(1/12)-1,Datos!$C$46,K110),IF('Formato 5'!J110&lt;=Datos!$C$47,N109,0))</f>
        <v>0</v>
      </c>
      <c r="O110" s="325">
        <f>IF(J110=Datos!$C$45,'Formato 3'!$M$56,IF('Formato 5'!J110&gt;Datos!$C$45,'Formato 5'!K110-'Formato 5'!M110,0))</f>
        <v>0</v>
      </c>
      <c r="Q110" s="325">
        <f t="shared" si="3"/>
        <v>0</v>
      </c>
    </row>
    <row r="111" spans="2:17">
      <c r="B111" s="332">
        <f t="shared" si="4"/>
        <v>78</v>
      </c>
      <c r="C111" s="325">
        <f>IF(B111&gt;Datos!$C$45,'Formato 5'!G110,0)</f>
        <v>0</v>
      </c>
      <c r="D111" s="325">
        <f>IF(B111&gt;Datos!$C$45,C111*((1+$E$27)^(1/12)-1),0)</f>
        <v>0</v>
      </c>
      <c r="E111" s="325">
        <f>IF(B111&gt;Datos!$C$45,F111-D111,0)</f>
        <v>0</v>
      </c>
      <c r="F111" s="325">
        <f>IF(B111=Datos!$C$45+1,-PMT((1+'Formato 5'!$E$27)^(1/12)-1,Datos!$C$46,C111),IF('Formato 5'!B111&lt;=Datos!$C$47,F110,0))</f>
        <v>0</v>
      </c>
      <c r="G111" s="325">
        <f>IF(B111=Datos!$C$45,'Formato 3'!$F$56,IF('Formato 5'!B111&gt;Datos!$C$45,'Formato 5'!C111-'Formato 5'!E111,0))</f>
        <v>0</v>
      </c>
      <c r="H111" s="30"/>
      <c r="J111" s="332">
        <f t="shared" si="5"/>
        <v>78</v>
      </c>
      <c r="K111" s="325">
        <f>IF(J111&gt;Datos!$C$45,'Formato 5'!O110,0)</f>
        <v>0</v>
      </c>
      <c r="L111" s="325">
        <f>IF(J111&gt;Datos!$C$45,K111*((1+$E$27)^(1/12)-1),0)</f>
        <v>0</v>
      </c>
      <c r="M111" s="325">
        <f>IF(J111&gt;Datos!$C$45,N111-L111,0)</f>
        <v>0</v>
      </c>
      <c r="N111" s="325">
        <f>IF(J111=Datos!$C$45+1,-PMT((1+'Formato 5'!$E$27)^(1/12)-1,Datos!$C$46,K111),IF('Formato 5'!J111&lt;=Datos!$C$47,N110,0))</f>
        <v>0</v>
      </c>
      <c r="O111" s="325">
        <f>IF(J111=Datos!$C$45,'Formato 3'!$M$56,IF('Formato 5'!J111&gt;Datos!$C$45,'Formato 5'!K111-'Formato 5'!M111,0))</f>
        <v>0</v>
      </c>
      <c r="Q111" s="325">
        <f t="shared" si="3"/>
        <v>0</v>
      </c>
    </row>
    <row r="112" spans="2:17">
      <c r="B112" s="332">
        <f t="shared" si="4"/>
        <v>79</v>
      </c>
      <c r="C112" s="325">
        <f>IF(B112&gt;Datos!$C$45,'Formato 5'!G111,0)</f>
        <v>0</v>
      </c>
      <c r="D112" s="325">
        <f>IF(B112&gt;Datos!$C$45,C112*((1+$E$27)^(1/12)-1),0)</f>
        <v>0</v>
      </c>
      <c r="E112" s="325">
        <f>IF(B112&gt;Datos!$C$45,F112-D112,0)</f>
        <v>0</v>
      </c>
      <c r="F112" s="325">
        <f>IF(B112=Datos!$C$45+1,-PMT((1+'Formato 5'!$E$27)^(1/12)-1,Datos!$C$46,C112),IF('Formato 5'!B112&lt;=Datos!$C$47,F111,0))</f>
        <v>0</v>
      </c>
      <c r="G112" s="325">
        <f>IF(B112=Datos!$C$45,'Formato 3'!$F$56,IF('Formato 5'!B112&gt;Datos!$C$45,'Formato 5'!C112-'Formato 5'!E112,0))</f>
        <v>0</v>
      </c>
      <c r="H112" s="30"/>
      <c r="J112" s="332">
        <f t="shared" si="5"/>
        <v>79</v>
      </c>
      <c r="K112" s="325">
        <f>IF(J112&gt;Datos!$C$45,'Formato 5'!O111,0)</f>
        <v>0</v>
      </c>
      <c r="L112" s="325">
        <f>IF(J112&gt;Datos!$C$45,K112*((1+$E$27)^(1/12)-1),0)</f>
        <v>0</v>
      </c>
      <c r="M112" s="325">
        <f>IF(J112&gt;Datos!$C$45,N112-L112,0)</f>
        <v>0</v>
      </c>
      <c r="N112" s="325">
        <f>IF(J112=Datos!$C$45+1,-PMT((1+'Formato 5'!$E$27)^(1/12)-1,Datos!$C$46,K112),IF('Formato 5'!J112&lt;=Datos!$C$47,N111,0))</f>
        <v>0</v>
      </c>
      <c r="O112" s="325">
        <f>IF(J112=Datos!$C$45,'Formato 3'!$M$56,IF('Formato 5'!J112&gt;Datos!$C$45,'Formato 5'!K112-'Formato 5'!M112,0))</f>
        <v>0</v>
      </c>
      <c r="Q112" s="325">
        <f t="shared" si="3"/>
        <v>0</v>
      </c>
    </row>
    <row r="113" spans="2:17">
      <c r="B113" s="332">
        <f t="shared" si="4"/>
        <v>80</v>
      </c>
      <c r="C113" s="325">
        <f>IF(B113&gt;Datos!$C$45,'Formato 5'!G112,0)</f>
        <v>0</v>
      </c>
      <c r="D113" s="325">
        <f>IF(B113&gt;Datos!$C$45,C113*((1+$E$27)^(1/12)-1),0)</f>
        <v>0</v>
      </c>
      <c r="E113" s="325">
        <f>IF(B113&gt;Datos!$C$45,F113-D113,0)</f>
        <v>0</v>
      </c>
      <c r="F113" s="325">
        <f>IF(B113=Datos!$C$45+1,-PMT((1+'Formato 5'!$E$27)^(1/12)-1,Datos!$C$46,C113),IF('Formato 5'!B113&lt;=Datos!$C$47,F112,0))</f>
        <v>0</v>
      </c>
      <c r="G113" s="325">
        <f>IF(B113=Datos!$C$45,'Formato 3'!$F$56,IF('Formato 5'!B113&gt;Datos!$C$45,'Formato 5'!C113-'Formato 5'!E113,0))</f>
        <v>0</v>
      </c>
      <c r="H113" s="30"/>
      <c r="J113" s="332">
        <f t="shared" si="5"/>
        <v>80</v>
      </c>
      <c r="K113" s="325">
        <f>IF(J113&gt;Datos!$C$45,'Formato 5'!O112,0)</f>
        <v>0</v>
      </c>
      <c r="L113" s="325">
        <f>IF(J113&gt;Datos!$C$45,K113*((1+$E$27)^(1/12)-1),0)</f>
        <v>0</v>
      </c>
      <c r="M113" s="325">
        <f>IF(J113&gt;Datos!$C$45,N113-L113,0)</f>
        <v>0</v>
      </c>
      <c r="N113" s="325">
        <f>IF(J113=Datos!$C$45+1,-PMT((1+'Formato 5'!$E$27)^(1/12)-1,Datos!$C$46,K113),IF('Formato 5'!J113&lt;=Datos!$C$47,N112,0))</f>
        <v>0</v>
      </c>
      <c r="O113" s="325">
        <f>IF(J113=Datos!$C$45,'Formato 3'!$M$56,IF('Formato 5'!J113&gt;Datos!$C$45,'Formato 5'!K113-'Formato 5'!M113,0))</f>
        <v>0</v>
      </c>
      <c r="Q113" s="325">
        <f t="shared" si="3"/>
        <v>0</v>
      </c>
    </row>
    <row r="114" spans="2:17">
      <c r="B114" s="332">
        <f t="shared" si="4"/>
        <v>81</v>
      </c>
      <c r="C114" s="325">
        <f>IF(B114&gt;Datos!$C$45,'Formato 5'!G113,0)</f>
        <v>0</v>
      </c>
      <c r="D114" s="325">
        <f>IF(B114&gt;Datos!$C$45,C114*((1+$E$27)^(1/12)-1),0)</f>
        <v>0</v>
      </c>
      <c r="E114" s="325">
        <f>IF(B114&gt;Datos!$C$45,F114-D114,0)</f>
        <v>0</v>
      </c>
      <c r="F114" s="325">
        <f>IF(B114=Datos!$C$45+1,-PMT((1+'Formato 5'!$E$27)^(1/12)-1,Datos!$C$46,C114),IF('Formato 5'!B114&lt;=Datos!$C$47,F113,0))</f>
        <v>0</v>
      </c>
      <c r="G114" s="325">
        <f>IF(B114=Datos!$C$45,'Formato 3'!$F$56,IF('Formato 5'!B114&gt;Datos!$C$45,'Formato 5'!C114-'Formato 5'!E114,0))</f>
        <v>0</v>
      </c>
      <c r="H114" s="30"/>
      <c r="J114" s="332">
        <f t="shared" si="5"/>
        <v>81</v>
      </c>
      <c r="K114" s="325">
        <f>IF(J114&gt;Datos!$C$45,'Formato 5'!O113,0)</f>
        <v>0</v>
      </c>
      <c r="L114" s="325">
        <f>IF(J114&gt;Datos!$C$45,K114*((1+$E$27)^(1/12)-1),0)</f>
        <v>0</v>
      </c>
      <c r="M114" s="325">
        <f>IF(J114&gt;Datos!$C$45,N114-L114,0)</f>
        <v>0</v>
      </c>
      <c r="N114" s="325">
        <f>IF(J114=Datos!$C$45+1,-PMT((1+'Formato 5'!$E$27)^(1/12)-1,Datos!$C$46,K114),IF('Formato 5'!J114&lt;=Datos!$C$47,N113,0))</f>
        <v>0</v>
      </c>
      <c r="O114" s="325">
        <f>IF(J114=Datos!$C$45,'Formato 3'!$M$56,IF('Formato 5'!J114&gt;Datos!$C$45,'Formato 5'!K114-'Formato 5'!M114,0))</f>
        <v>0</v>
      </c>
      <c r="Q114" s="325">
        <f t="shared" si="3"/>
        <v>0</v>
      </c>
    </row>
    <row r="115" spans="2:17">
      <c r="B115" s="332">
        <f t="shared" si="4"/>
        <v>82</v>
      </c>
      <c r="C115" s="325">
        <f>IF(B115&gt;Datos!$C$45,'Formato 5'!G114,0)</f>
        <v>0</v>
      </c>
      <c r="D115" s="325">
        <f>IF(B115&gt;Datos!$C$45,C115*((1+$E$27)^(1/12)-1),0)</f>
        <v>0</v>
      </c>
      <c r="E115" s="325">
        <f>IF(B115&gt;Datos!$C$45,F115-D115,0)</f>
        <v>0</v>
      </c>
      <c r="F115" s="325">
        <f>IF(B115=Datos!$C$45+1,-PMT((1+'Formato 5'!$E$27)^(1/12)-1,Datos!$C$46,C115),IF('Formato 5'!B115&lt;=Datos!$C$47,F114,0))</f>
        <v>0</v>
      </c>
      <c r="G115" s="325">
        <f>IF(B115=Datos!$C$45,'Formato 3'!$F$56,IF('Formato 5'!B115&gt;Datos!$C$45,'Formato 5'!C115-'Formato 5'!E115,0))</f>
        <v>0</v>
      </c>
      <c r="H115" s="30"/>
      <c r="J115" s="332">
        <f t="shared" si="5"/>
        <v>82</v>
      </c>
      <c r="K115" s="325">
        <f>IF(J115&gt;Datos!$C$45,'Formato 5'!O114,0)</f>
        <v>0</v>
      </c>
      <c r="L115" s="325">
        <f>IF(J115&gt;Datos!$C$45,K115*((1+$E$27)^(1/12)-1),0)</f>
        <v>0</v>
      </c>
      <c r="M115" s="325">
        <f>IF(J115&gt;Datos!$C$45,N115-L115,0)</f>
        <v>0</v>
      </c>
      <c r="N115" s="325">
        <f>IF(J115=Datos!$C$45+1,-PMT((1+'Formato 5'!$E$27)^(1/12)-1,Datos!$C$46,K115),IF('Formato 5'!J115&lt;=Datos!$C$47,N114,0))</f>
        <v>0</v>
      </c>
      <c r="O115" s="325">
        <f>IF(J115=Datos!$C$45,'Formato 3'!$M$56,IF('Formato 5'!J115&gt;Datos!$C$45,'Formato 5'!K115-'Formato 5'!M115,0))</f>
        <v>0</v>
      </c>
      <c r="Q115" s="325">
        <f t="shared" si="3"/>
        <v>0</v>
      </c>
    </row>
    <row r="116" spans="2:17">
      <c r="B116" s="332">
        <f t="shared" si="4"/>
        <v>83</v>
      </c>
      <c r="C116" s="325">
        <f>IF(B116&gt;Datos!$C$45,'Formato 5'!G115,0)</f>
        <v>0</v>
      </c>
      <c r="D116" s="325">
        <f>IF(B116&gt;Datos!$C$45,C116*((1+$E$27)^(1/12)-1),0)</f>
        <v>0</v>
      </c>
      <c r="E116" s="325">
        <f>IF(B116&gt;Datos!$C$45,F116-D116,0)</f>
        <v>0</v>
      </c>
      <c r="F116" s="325">
        <f>IF(B116=Datos!$C$45+1,-PMT((1+'Formato 5'!$E$27)^(1/12)-1,Datos!$C$46,C116),IF('Formato 5'!B116&lt;=Datos!$C$47,F115,0))</f>
        <v>0</v>
      </c>
      <c r="G116" s="325">
        <f>IF(B116=Datos!$C$45,'Formato 3'!$F$56,IF('Formato 5'!B116&gt;Datos!$C$45,'Formato 5'!C116-'Formato 5'!E116,0))</f>
        <v>0</v>
      </c>
      <c r="H116" s="30"/>
      <c r="J116" s="332">
        <f t="shared" si="5"/>
        <v>83</v>
      </c>
      <c r="K116" s="325">
        <f>IF(J116&gt;Datos!$C$45,'Formato 5'!O115,0)</f>
        <v>0</v>
      </c>
      <c r="L116" s="325">
        <f>IF(J116&gt;Datos!$C$45,K116*((1+$E$27)^(1/12)-1),0)</f>
        <v>0</v>
      </c>
      <c r="M116" s="325">
        <f>IF(J116&gt;Datos!$C$45,N116-L116,0)</f>
        <v>0</v>
      </c>
      <c r="N116" s="325">
        <f>IF(J116=Datos!$C$45+1,-PMT((1+'Formato 5'!$E$27)^(1/12)-1,Datos!$C$46,K116),IF('Formato 5'!J116&lt;=Datos!$C$47,N115,0))</f>
        <v>0</v>
      </c>
      <c r="O116" s="325">
        <f>IF(J116=Datos!$C$45,'Formato 3'!$M$56,IF('Formato 5'!J116&gt;Datos!$C$45,'Formato 5'!K116-'Formato 5'!M116,0))</f>
        <v>0</v>
      </c>
      <c r="Q116" s="325">
        <f t="shared" si="3"/>
        <v>0</v>
      </c>
    </row>
    <row r="117" spans="2:17">
      <c r="B117" s="332">
        <f t="shared" si="4"/>
        <v>84</v>
      </c>
      <c r="C117" s="325">
        <f>IF(B117&gt;Datos!$C$45,'Formato 5'!G116,0)</f>
        <v>0</v>
      </c>
      <c r="D117" s="325">
        <f>IF(B117&gt;Datos!$C$45,C117*((1+$E$27)^(1/12)-1),0)</f>
        <v>0</v>
      </c>
      <c r="E117" s="325">
        <f>IF(B117&gt;Datos!$C$45,F117-D117,0)</f>
        <v>0</v>
      </c>
      <c r="F117" s="325">
        <f>IF(B117=Datos!$C$45+1,-PMT((1+'Formato 5'!$E$27)^(1/12)-1,Datos!$C$46,C117),IF('Formato 5'!B117&lt;=Datos!$C$47,F116,0))</f>
        <v>0</v>
      </c>
      <c r="G117" s="325">
        <f>IF(B117=Datos!$C$45,'Formato 3'!$F$56,IF('Formato 5'!B117&gt;Datos!$C$45,'Formato 5'!C117-'Formato 5'!E117,0))</f>
        <v>0</v>
      </c>
      <c r="H117" s="30"/>
      <c r="J117" s="332">
        <f t="shared" si="5"/>
        <v>84</v>
      </c>
      <c r="K117" s="325">
        <f>IF(J117&gt;Datos!$C$45,'Formato 5'!O116,0)</f>
        <v>0</v>
      </c>
      <c r="L117" s="325">
        <f>IF(J117&gt;Datos!$C$45,K117*((1+$E$27)^(1/12)-1),0)</f>
        <v>0</v>
      </c>
      <c r="M117" s="325">
        <f>IF(J117&gt;Datos!$C$45,N117-L117,0)</f>
        <v>0</v>
      </c>
      <c r="N117" s="325">
        <f>IF(J117=Datos!$C$45+1,-PMT((1+'Formato 5'!$E$27)^(1/12)-1,Datos!$C$46,K117),IF('Formato 5'!J117&lt;=Datos!$C$47,N116,0))</f>
        <v>0</v>
      </c>
      <c r="O117" s="325">
        <f>IF(J117=Datos!$C$45,'Formato 3'!$M$56,IF('Formato 5'!J117&gt;Datos!$C$45,'Formato 5'!K117-'Formato 5'!M117,0))</f>
        <v>0</v>
      </c>
      <c r="Q117" s="325">
        <f t="shared" si="3"/>
        <v>0</v>
      </c>
    </row>
    <row r="118" spans="2:17">
      <c r="B118" s="332">
        <f t="shared" si="4"/>
        <v>85</v>
      </c>
      <c r="C118" s="325">
        <f>IF(B118&gt;Datos!$C$45,'Formato 5'!G117,0)</f>
        <v>0</v>
      </c>
      <c r="D118" s="325">
        <f>IF(B118&gt;Datos!$C$45,C118*((1+$E$27)^(1/12)-1),0)</f>
        <v>0</v>
      </c>
      <c r="E118" s="325">
        <f>IF(B118&gt;Datos!$C$45,F118-D118,0)</f>
        <v>0</v>
      </c>
      <c r="F118" s="325">
        <f>IF(B118=Datos!$C$45+1,-PMT((1+'Formato 5'!$E$27)^(1/12)-1,Datos!$C$46,C118),IF('Formato 5'!B118&lt;=Datos!$C$47,F117,0))</f>
        <v>0</v>
      </c>
      <c r="G118" s="325">
        <f>IF(B118=Datos!$C$45,'Formato 3'!$F$56,IF('Formato 5'!B118&gt;Datos!$C$45,'Formato 5'!C118-'Formato 5'!E118,0))</f>
        <v>0</v>
      </c>
      <c r="H118" s="30"/>
      <c r="J118" s="332">
        <f t="shared" si="5"/>
        <v>85</v>
      </c>
      <c r="K118" s="325">
        <f>IF(J118&gt;Datos!$C$45,'Formato 5'!O117,0)</f>
        <v>0</v>
      </c>
      <c r="L118" s="325">
        <f>IF(J118&gt;Datos!$C$45,K118*((1+$E$27)^(1/12)-1),0)</f>
        <v>0</v>
      </c>
      <c r="M118" s="325">
        <f>IF(J118&gt;Datos!$C$45,N118-L118,0)</f>
        <v>0</v>
      </c>
      <c r="N118" s="325">
        <f>IF(J118=Datos!$C$45+1,-PMT((1+'Formato 5'!$E$27)^(1/12)-1,Datos!$C$46,K118),IF('Formato 5'!J118&lt;=Datos!$C$47,N117,0))</f>
        <v>0</v>
      </c>
      <c r="O118" s="325">
        <f>IF(J118=Datos!$C$45,'Formato 3'!$M$56,IF('Formato 5'!J118&gt;Datos!$C$45,'Formato 5'!K118-'Formato 5'!M118,0))</f>
        <v>0</v>
      </c>
      <c r="Q118" s="325">
        <f t="shared" si="3"/>
        <v>0</v>
      </c>
    </row>
    <row r="119" spans="2:17">
      <c r="B119" s="332">
        <f t="shared" si="4"/>
        <v>86</v>
      </c>
      <c r="C119" s="325">
        <f>IF(B119&gt;Datos!$C$45,'Formato 5'!G118,0)</f>
        <v>0</v>
      </c>
      <c r="D119" s="325">
        <f>IF(B119&gt;Datos!$C$45,C119*((1+$E$27)^(1/12)-1),0)</f>
        <v>0</v>
      </c>
      <c r="E119" s="325">
        <f>IF(B119&gt;Datos!$C$45,F119-D119,0)</f>
        <v>0</v>
      </c>
      <c r="F119" s="325">
        <f>IF(B119=Datos!$C$45+1,-PMT((1+'Formato 5'!$E$27)^(1/12)-1,Datos!$C$46,C119),IF('Formato 5'!B119&lt;=Datos!$C$47,F118,0))</f>
        <v>0</v>
      </c>
      <c r="G119" s="325">
        <f>IF(B119=Datos!$C$45,'Formato 3'!$F$56,IF('Formato 5'!B119&gt;Datos!$C$45,'Formato 5'!C119-'Formato 5'!E119,0))</f>
        <v>0</v>
      </c>
      <c r="H119" s="30"/>
      <c r="J119" s="332">
        <f t="shared" si="5"/>
        <v>86</v>
      </c>
      <c r="K119" s="325">
        <f>IF(J119&gt;Datos!$C$45,'Formato 5'!O118,0)</f>
        <v>0</v>
      </c>
      <c r="L119" s="325">
        <f>IF(J119&gt;Datos!$C$45,K119*((1+$E$27)^(1/12)-1),0)</f>
        <v>0</v>
      </c>
      <c r="M119" s="325">
        <f>IF(J119&gt;Datos!$C$45,N119-L119,0)</f>
        <v>0</v>
      </c>
      <c r="N119" s="325">
        <f>IF(J119=Datos!$C$45+1,-PMT((1+'Formato 5'!$E$27)^(1/12)-1,Datos!$C$46,K119),IF('Formato 5'!J119&lt;=Datos!$C$47,N118,0))</f>
        <v>0</v>
      </c>
      <c r="O119" s="325">
        <f>IF(J119=Datos!$C$45,'Formato 3'!$M$56,IF('Formato 5'!J119&gt;Datos!$C$45,'Formato 5'!K119-'Formato 5'!M119,0))</f>
        <v>0</v>
      </c>
      <c r="Q119" s="325">
        <f t="shared" si="3"/>
        <v>0</v>
      </c>
    </row>
    <row r="120" spans="2:17">
      <c r="B120" s="332">
        <f t="shared" si="4"/>
        <v>87</v>
      </c>
      <c r="C120" s="325">
        <f>IF(B120&gt;Datos!$C$45,'Formato 5'!G119,0)</f>
        <v>0</v>
      </c>
      <c r="D120" s="325">
        <f>IF(B120&gt;Datos!$C$45,C120*((1+$E$27)^(1/12)-1),0)</f>
        <v>0</v>
      </c>
      <c r="E120" s="325">
        <f>IF(B120&gt;Datos!$C$45,F120-D120,0)</f>
        <v>0</v>
      </c>
      <c r="F120" s="325">
        <f>IF(B120=Datos!$C$45+1,-PMT((1+'Formato 5'!$E$27)^(1/12)-1,Datos!$C$46,C120),IF('Formato 5'!B120&lt;=Datos!$C$47,F119,0))</f>
        <v>0</v>
      </c>
      <c r="G120" s="325">
        <f>IF(B120=Datos!$C$45,'Formato 3'!$F$56,IF('Formato 5'!B120&gt;Datos!$C$45,'Formato 5'!C120-'Formato 5'!E120,0))</f>
        <v>0</v>
      </c>
      <c r="H120" s="30"/>
      <c r="J120" s="332">
        <f t="shared" si="5"/>
        <v>87</v>
      </c>
      <c r="K120" s="325">
        <f>IF(J120&gt;Datos!$C$45,'Formato 5'!O119,0)</f>
        <v>0</v>
      </c>
      <c r="L120" s="325">
        <f>IF(J120&gt;Datos!$C$45,K120*((1+$E$27)^(1/12)-1),0)</f>
        <v>0</v>
      </c>
      <c r="M120" s="325">
        <f>IF(J120&gt;Datos!$C$45,N120-L120,0)</f>
        <v>0</v>
      </c>
      <c r="N120" s="325">
        <f>IF(J120=Datos!$C$45+1,-PMT((1+'Formato 5'!$E$27)^(1/12)-1,Datos!$C$46,K120),IF('Formato 5'!J120&lt;=Datos!$C$47,N119,0))</f>
        <v>0</v>
      </c>
      <c r="O120" s="325">
        <f>IF(J120=Datos!$C$45,'Formato 3'!$M$56,IF('Formato 5'!J120&gt;Datos!$C$45,'Formato 5'!K120-'Formato 5'!M120,0))</f>
        <v>0</v>
      </c>
      <c r="Q120" s="325">
        <f t="shared" si="3"/>
        <v>0</v>
      </c>
    </row>
    <row r="121" spans="2:17">
      <c r="B121" s="332">
        <f>B120+1</f>
        <v>88</v>
      </c>
      <c r="C121" s="325">
        <f>IF(B121&gt;Datos!$C$45,'Formato 5'!G120,0)</f>
        <v>0</v>
      </c>
      <c r="D121" s="325">
        <f>IF(B121&gt;Datos!$C$45,C121*((1+$E$27)^(1/12)-1),0)</f>
        <v>0</v>
      </c>
      <c r="E121" s="325">
        <f>IF(B121&gt;Datos!$C$45,F121-D121,0)</f>
        <v>0</v>
      </c>
      <c r="F121" s="325">
        <f>IF(B121=Datos!$C$45+1,-PMT((1+'Formato 5'!$E$27)^(1/12)-1,Datos!$C$46,C121),IF('Formato 5'!B121&lt;=Datos!$C$47,F120,0))</f>
        <v>0</v>
      </c>
      <c r="G121" s="325">
        <f>IF(B121=Datos!$C$45,'Formato 3'!$F$56,IF('Formato 5'!B121&gt;Datos!$C$45,'Formato 5'!C121-'Formato 5'!E121,0))</f>
        <v>0</v>
      </c>
      <c r="H121" s="30"/>
      <c r="J121" s="332">
        <f>J120+1</f>
        <v>88</v>
      </c>
      <c r="K121" s="325">
        <f>IF(J121&gt;Datos!$C$45,'Formato 5'!O120,0)</f>
        <v>0</v>
      </c>
      <c r="L121" s="325">
        <f>IF(J121&gt;Datos!$C$45,K121*((1+$E$27)^(1/12)-1),0)</f>
        <v>0</v>
      </c>
      <c r="M121" s="325">
        <f>IF(J121&gt;Datos!$C$45,N121-L121,0)</f>
        <v>0</v>
      </c>
      <c r="N121" s="325">
        <f>IF(J121=Datos!$C$45+1,-PMT((1+'Formato 5'!$E$27)^(1/12)-1,Datos!$C$46,K121),IF('Formato 5'!J121&lt;=Datos!$C$47,N120,0))</f>
        <v>0</v>
      </c>
      <c r="O121" s="325">
        <f>IF(J121=Datos!$C$45,'Formato 3'!$M$56,IF('Formato 5'!J121&gt;Datos!$C$45,'Formato 5'!K121-'Formato 5'!M121,0))</f>
        <v>0</v>
      </c>
      <c r="Q121" s="325">
        <f t="shared" si="3"/>
        <v>0</v>
      </c>
    </row>
    <row r="122" spans="2:17">
      <c r="B122" s="332">
        <f t="shared" ref="B122:B134" si="6">B121+1</f>
        <v>89</v>
      </c>
      <c r="C122" s="325">
        <f>IF(B122&gt;Datos!$C$45,'Formato 5'!G121,0)</f>
        <v>0</v>
      </c>
      <c r="D122" s="325">
        <f>IF(B122&gt;Datos!$C$45,C122*((1+$E$27)^(1/12)-1),0)</f>
        <v>0</v>
      </c>
      <c r="E122" s="325">
        <f>IF(B122&gt;Datos!$C$45,F122-D122,0)</f>
        <v>0</v>
      </c>
      <c r="F122" s="325">
        <f>IF(B122=Datos!$C$45+1,-PMT((1+'Formato 5'!$E$27)^(1/12)-1,Datos!$C$46,C122),IF('Formato 5'!B122&lt;=Datos!$C$47,F121,0))</f>
        <v>0</v>
      </c>
      <c r="G122" s="325">
        <f>IF(B122=Datos!$C$45,'Formato 3'!$F$56,IF('Formato 5'!B122&gt;Datos!$C$45,'Formato 5'!C122-'Formato 5'!E122,0))</f>
        <v>0</v>
      </c>
      <c r="H122" s="30"/>
      <c r="J122" s="332">
        <f t="shared" ref="J122:J134" si="7">J121+1</f>
        <v>89</v>
      </c>
      <c r="K122" s="325">
        <f>IF(J122&gt;Datos!$C$45,'Formato 5'!O121,0)</f>
        <v>0</v>
      </c>
      <c r="L122" s="325">
        <f>IF(J122&gt;Datos!$C$45,K122*((1+$E$27)^(1/12)-1),0)</f>
        <v>0</v>
      </c>
      <c r="M122" s="325">
        <f>IF(J122&gt;Datos!$C$45,N122-L122,0)</f>
        <v>0</v>
      </c>
      <c r="N122" s="325">
        <f>IF(J122=Datos!$C$45+1,-PMT((1+'Formato 5'!$E$27)^(1/12)-1,Datos!$C$46,K122),IF('Formato 5'!J122&lt;=Datos!$C$47,N121,0))</f>
        <v>0</v>
      </c>
      <c r="O122" s="325">
        <f>IF(J122=Datos!$C$45,'Formato 3'!$M$56,IF('Formato 5'!J122&gt;Datos!$C$45,'Formato 5'!K122-'Formato 5'!M122,0))</f>
        <v>0</v>
      </c>
      <c r="Q122" s="325">
        <f t="shared" si="3"/>
        <v>0</v>
      </c>
    </row>
    <row r="123" spans="2:17">
      <c r="B123" s="332">
        <f t="shared" si="6"/>
        <v>90</v>
      </c>
      <c r="C123" s="325">
        <f>IF(B123&gt;Datos!$C$45,'Formato 5'!G122,0)</f>
        <v>0</v>
      </c>
      <c r="D123" s="325">
        <f>IF(B123&gt;Datos!$C$45,C123*((1+$E$27)^(1/12)-1),0)</f>
        <v>0</v>
      </c>
      <c r="E123" s="325">
        <f>IF(B123&gt;Datos!$C$45,F123-D123,0)</f>
        <v>0</v>
      </c>
      <c r="F123" s="325">
        <f>IF(B123=Datos!$C$45+1,-PMT((1+'Formato 5'!$E$27)^(1/12)-1,Datos!$C$46,C123),IF('Formato 5'!B123&lt;=Datos!$C$47,F122,0))</f>
        <v>0</v>
      </c>
      <c r="G123" s="325">
        <f>IF(B123=Datos!$C$45,'Formato 3'!$F$56,IF('Formato 5'!B123&gt;Datos!$C$45,'Formato 5'!C123-'Formato 5'!E123,0))</f>
        <v>0</v>
      </c>
      <c r="H123" s="30"/>
      <c r="J123" s="332">
        <f t="shared" si="7"/>
        <v>90</v>
      </c>
      <c r="K123" s="325">
        <f>IF(J123&gt;Datos!$C$45,'Formato 5'!O122,0)</f>
        <v>0</v>
      </c>
      <c r="L123" s="325">
        <f>IF(J123&gt;Datos!$C$45,K123*((1+$E$27)^(1/12)-1),0)</f>
        <v>0</v>
      </c>
      <c r="M123" s="325">
        <f>IF(J123&gt;Datos!$C$45,N123-L123,0)</f>
        <v>0</v>
      </c>
      <c r="N123" s="325">
        <f>IF(J123=Datos!$C$45+1,-PMT((1+'Formato 5'!$E$27)^(1/12)-1,Datos!$C$46,K123),IF('Formato 5'!J123&lt;=Datos!$C$47,N122,0))</f>
        <v>0</v>
      </c>
      <c r="O123" s="325">
        <f>IF(J123=Datos!$C$45,'Formato 3'!$M$56,IF('Formato 5'!J123&gt;Datos!$C$45,'Formato 5'!K123-'Formato 5'!M123,0))</f>
        <v>0</v>
      </c>
      <c r="Q123" s="325">
        <f t="shared" si="3"/>
        <v>0</v>
      </c>
    </row>
    <row r="124" spans="2:17">
      <c r="B124" s="332">
        <f t="shared" si="6"/>
        <v>91</v>
      </c>
      <c r="C124" s="325">
        <f>IF(B124&gt;Datos!$C$45,'Formato 5'!G123,0)</f>
        <v>0</v>
      </c>
      <c r="D124" s="325">
        <f>IF(B124&gt;Datos!$C$45,C124*((1+$E$27)^(1/12)-1),0)</f>
        <v>0</v>
      </c>
      <c r="E124" s="325">
        <f>IF(B124&gt;Datos!$C$45,F124-D124,0)</f>
        <v>0</v>
      </c>
      <c r="F124" s="325">
        <f>IF(B124=Datos!$C$45+1,-PMT((1+'Formato 5'!$E$27)^(1/12)-1,Datos!$C$46,C124),IF('Formato 5'!B124&lt;=Datos!$C$47,F123,0))</f>
        <v>0</v>
      </c>
      <c r="G124" s="325">
        <f>IF(B124=Datos!$C$45,'Formato 3'!$F$56,IF('Formato 5'!B124&gt;Datos!$C$45,'Formato 5'!C124-'Formato 5'!E124,0))</f>
        <v>0</v>
      </c>
      <c r="H124" s="30"/>
      <c r="J124" s="332">
        <f t="shared" si="7"/>
        <v>91</v>
      </c>
      <c r="K124" s="325">
        <f>IF(J124&gt;Datos!$C$45,'Formato 5'!O123,0)</f>
        <v>0</v>
      </c>
      <c r="L124" s="325">
        <f>IF(J124&gt;Datos!$C$45,K124*((1+$E$27)^(1/12)-1),0)</f>
        <v>0</v>
      </c>
      <c r="M124" s="325">
        <f>IF(J124&gt;Datos!$C$45,N124-L124,0)</f>
        <v>0</v>
      </c>
      <c r="N124" s="325">
        <f>IF(J124=Datos!$C$45+1,-PMT((1+'Formato 5'!$E$27)^(1/12)-1,Datos!$C$46,K124),IF('Formato 5'!J124&lt;=Datos!$C$47,N123,0))</f>
        <v>0</v>
      </c>
      <c r="O124" s="325">
        <f>IF(J124=Datos!$C$45,'Formato 3'!$M$56,IF('Formato 5'!J124&gt;Datos!$C$45,'Formato 5'!K124-'Formato 5'!M124,0))</f>
        <v>0</v>
      </c>
      <c r="Q124" s="325">
        <f t="shared" si="3"/>
        <v>0</v>
      </c>
    </row>
    <row r="125" spans="2:17">
      <c r="B125" s="332">
        <f t="shared" si="6"/>
        <v>92</v>
      </c>
      <c r="C125" s="325">
        <f>IF(B125&gt;Datos!$C$45,'Formato 5'!G124,0)</f>
        <v>0</v>
      </c>
      <c r="D125" s="325">
        <f>IF(B125&gt;Datos!$C$45,C125*((1+$E$27)^(1/12)-1),0)</f>
        <v>0</v>
      </c>
      <c r="E125" s="325">
        <f>IF(B125&gt;Datos!$C$45,F125-D125,0)</f>
        <v>0</v>
      </c>
      <c r="F125" s="325">
        <f>IF(B125=Datos!$C$45+1,-PMT((1+'Formato 5'!$E$27)^(1/12)-1,Datos!$C$46,C125),IF('Formato 5'!B125&lt;=Datos!$C$47,F124,0))</f>
        <v>0</v>
      </c>
      <c r="G125" s="325">
        <f>IF(B125=Datos!$C$45,'Formato 3'!$F$56,IF('Formato 5'!B125&gt;Datos!$C$45,'Formato 5'!C125-'Formato 5'!E125,0))</f>
        <v>0</v>
      </c>
      <c r="H125" s="30"/>
      <c r="J125" s="332">
        <f t="shared" si="7"/>
        <v>92</v>
      </c>
      <c r="K125" s="325">
        <f>IF(J125&gt;Datos!$C$45,'Formato 5'!O124,0)</f>
        <v>0</v>
      </c>
      <c r="L125" s="325">
        <f>IF(J125&gt;Datos!$C$45,K125*((1+$E$27)^(1/12)-1),0)</f>
        <v>0</v>
      </c>
      <c r="M125" s="325">
        <f>IF(J125&gt;Datos!$C$45,N125-L125,0)</f>
        <v>0</v>
      </c>
      <c r="N125" s="325">
        <f>IF(J125=Datos!$C$45+1,-PMT((1+'Formato 5'!$E$27)^(1/12)-1,Datos!$C$46,K125),IF('Formato 5'!J125&lt;=Datos!$C$47,N124,0))</f>
        <v>0</v>
      </c>
      <c r="O125" s="325">
        <f>IF(J125=Datos!$C$45,'Formato 3'!$M$56,IF('Formato 5'!J125&gt;Datos!$C$45,'Formato 5'!K125-'Formato 5'!M125,0))</f>
        <v>0</v>
      </c>
      <c r="Q125" s="325">
        <f t="shared" si="3"/>
        <v>0</v>
      </c>
    </row>
    <row r="126" spans="2:17">
      <c r="B126" s="332">
        <f t="shared" si="6"/>
        <v>93</v>
      </c>
      <c r="C126" s="325">
        <f>IF(B126&gt;Datos!$C$45,'Formato 5'!G125,0)</f>
        <v>0</v>
      </c>
      <c r="D126" s="325">
        <f>IF(B126&gt;Datos!$C$45,C126*((1+$E$27)^(1/12)-1),0)</f>
        <v>0</v>
      </c>
      <c r="E126" s="325">
        <f>IF(B126&gt;Datos!$C$45,F126-D126,0)</f>
        <v>0</v>
      </c>
      <c r="F126" s="325">
        <f>IF(B126=Datos!$C$45+1,-PMT((1+'Formato 5'!$E$27)^(1/12)-1,Datos!$C$46,C126),IF('Formato 5'!B126&lt;=Datos!$C$47,F125,0))</f>
        <v>0</v>
      </c>
      <c r="G126" s="325">
        <f>IF(B126=Datos!$C$45,'Formato 3'!$F$56,IF('Formato 5'!B126&gt;Datos!$C$45,'Formato 5'!C126-'Formato 5'!E126,0))</f>
        <v>0</v>
      </c>
      <c r="H126" s="30"/>
      <c r="J126" s="332">
        <f t="shared" si="7"/>
        <v>93</v>
      </c>
      <c r="K126" s="325">
        <f>IF(J126&gt;Datos!$C$45,'Formato 5'!O125,0)</f>
        <v>0</v>
      </c>
      <c r="L126" s="325">
        <f>IF(J126&gt;Datos!$C$45,K126*((1+$E$27)^(1/12)-1),0)</f>
        <v>0</v>
      </c>
      <c r="M126" s="325">
        <f>IF(J126&gt;Datos!$C$45,N126-L126,0)</f>
        <v>0</v>
      </c>
      <c r="N126" s="325">
        <f>IF(J126=Datos!$C$45+1,-PMT((1+'Formato 5'!$E$27)^(1/12)-1,Datos!$C$46,K126),IF('Formato 5'!J126&lt;=Datos!$C$47,N125,0))</f>
        <v>0</v>
      </c>
      <c r="O126" s="325">
        <f>IF(J126=Datos!$C$45,'Formato 3'!$M$56,IF('Formato 5'!J126&gt;Datos!$C$45,'Formato 5'!K126-'Formato 5'!M126,0))</f>
        <v>0</v>
      </c>
      <c r="Q126" s="325">
        <f t="shared" si="3"/>
        <v>0</v>
      </c>
    </row>
    <row r="127" spans="2:17">
      <c r="B127" s="332">
        <f t="shared" si="6"/>
        <v>94</v>
      </c>
      <c r="C127" s="325">
        <f>IF(B127&gt;Datos!$C$45,'Formato 5'!G126,0)</f>
        <v>0</v>
      </c>
      <c r="D127" s="325">
        <f>IF(B127&gt;Datos!$C$45,C127*((1+$E$27)^(1/12)-1),0)</f>
        <v>0</v>
      </c>
      <c r="E127" s="325">
        <f>IF(B127&gt;Datos!$C$45,F127-D127,0)</f>
        <v>0</v>
      </c>
      <c r="F127" s="325">
        <f>IF(B127=Datos!$C$45+1,-PMT((1+'Formato 5'!$E$27)^(1/12)-1,Datos!$C$46,C127),IF('Formato 5'!B127&lt;=Datos!$C$47,F126,0))</f>
        <v>0</v>
      </c>
      <c r="G127" s="325">
        <f>IF(B127=Datos!$C$45,'Formato 3'!$F$56,IF('Formato 5'!B127&gt;Datos!$C$45,'Formato 5'!C127-'Formato 5'!E127,0))</f>
        <v>0</v>
      </c>
      <c r="H127" s="30"/>
      <c r="J127" s="332">
        <f t="shared" si="7"/>
        <v>94</v>
      </c>
      <c r="K127" s="325">
        <f>IF(J127&gt;Datos!$C$45,'Formato 5'!O126,0)</f>
        <v>0</v>
      </c>
      <c r="L127" s="325">
        <f>IF(J127&gt;Datos!$C$45,K127*((1+$E$27)^(1/12)-1),0)</f>
        <v>0</v>
      </c>
      <c r="M127" s="325">
        <f>IF(J127&gt;Datos!$C$45,N127-L127,0)</f>
        <v>0</v>
      </c>
      <c r="N127" s="325">
        <f>IF(J127=Datos!$C$45+1,-PMT((1+'Formato 5'!$E$27)^(1/12)-1,Datos!$C$46,K127),IF('Formato 5'!J127&lt;=Datos!$C$47,N126,0))</f>
        <v>0</v>
      </c>
      <c r="O127" s="325">
        <f>IF(J127=Datos!$C$45,'Formato 3'!$M$56,IF('Formato 5'!J127&gt;Datos!$C$45,'Formato 5'!K127-'Formato 5'!M127,0))</f>
        <v>0</v>
      </c>
      <c r="Q127" s="325">
        <f t="shared" si="3"/>
        <v>0</v>
      </c>
    </row>
    <row r="128" spans="2:17">
      <c r="B128" s="332">
        <f t="shared" si="6"/>
        <v>95</v>
      </c>
      <c r="C128" s="325">
        <f>IF(B128&gt;Datos!$C$45,'Formato 5'!G127,0)</f>
        <v>0</v>
      </c>
      <c r="D128" s="325">
        <f>IF(B128&gt;Datos!$C$45,C128*((1+$E$27)^(1/12)-1),0)</f>
        <v>0</v>
      </c>
      <c r="E128" s="325">
        <f>IF(B128&gt;Datos!$C$45,F128-D128,0)</f>
        <v>0</v>
      </c>
      <c r="F128" s="325">
        <f>IF(B128=Datos!$C$45+1,-PMT((1+'Formato 5'!$E$27)^(1/12)-1,Datos!$C$46,C128),IF('Formato 5'!B128&lt;=Datos!$C$47,F127,0))</f>
        <v>0</v>
      </c>
      <c r="G128" s="325">
        <f>IF(B128=Datos!$C$45,'Formato 3'!$F$56,IF('Formato 5'!B128&gt;Datos!$C$45,'Formato 5'!C128-'Formato 5'!E128,0))</f>
        <v>0</v>
      </c>
      <c r="H128" s="30"/>
      <c r="J128" s="332">
        <f t="shared" si="7"/>
        <v>95</v>
      </c>
      <c r="K128" s="325">
        <f>IF(J128&gt;Datos!$C$45,'Formato 5'!O127,0)</f>
        <v>0</v>
      </c>
      <c r="L128" s="325">
        <f>IF(J128&gt;Datos!$C$45,K128*((1+$E$27)^(1/12)-1),0)</f>
        <v>0</v>
      </c>
      <c r="M128" s="325">
        <f>IF(J128&gt;Datos!$C$45,N128-L128,0)</f>
        <v>0</v>
      </c>
      <c r="N128" s="325">
        <f>IF(J128=Datos!$C$45+1,-PMT((1+'Formato 5'!$E$27)^(1/12)-1,Datos!$C$46,K128),IF('Formato 5'!J128&lt;=Datos!$C$47,N127,0))</f>
        <v>0</v>
      </c>
      <c r="O128" s="325">
        <f>IF(J128=Datos!$C$45,'Formato 3'!$M$56,IF('Formato 5'!J128&gt;Datos!$C$45,'Formato 5'!K128-'Formato 5'!M128,0))</f>
        <v>0</v>
      </c>
      <c r="Q128" s="325">
        <f t="shared" si="3"/>
        <v>0</v>
      </c>
    </row>
    <row r="129" spans="2:17">
      <c r="B129" s="332">
        <f t="shared" si="6"/>
        <v>96</v>
      </c>
      <c r="C129" s="325">
        <f>IF(B129&gt;Datos!$C$45,'Formato 5'!G128,0)</f>
        <v>0</v>
      </c>
      <c r="D129" s="325">
        <f>IF(B129&gt;Datos!$C$45,C129*((1+$E$27)^(1/12)-1),0)</f>
        <v>0</v>
      </c>
      <c r="E129" s="325">
        <f>IF(B129&gt;Datos!$C$45,F129-D129,0)</f>
        <v>0</v>
      </c>
      <c r="F129" s="325">
        <f>IF(B129=Datos!$C$45+1,-PMT((1+'Formato 5'!$E$27)^(1/12)-1,Datos!$C$46,C129),IF('Formato 5'!B129&lt;=Datos!$C$47,F128,0))</f>
        <v>0</v>
      </c>
      <c r="G129" s="325">
        <f>IF(B129=Datos!$C$45,'Formato 3'!$F$56,IF('Formato 5'!B129&gt;Datos!$C$45,'Formato 5'!C129-'Formato 5'!E129,0))</f>
        <v>0</v>
      </c>
      <c r="H129" s="30"/>
      <c r="J129" s="332">
        <f t="shared" si="7"/>
        <v>96</v>
      </c>
      <c r="K129" s="325">
        <f>IF(J129&gt;Datos!$C$45,'Formato 5'!O128,0)</f>
        <v>0</v>
      </c>
      <c r="L129" s="325">
        <f>IF(J129&gt;Datos!$C$45,K129*((1+$E$27)^(1/12)-1),0)</f>
        <v>0</v>
      </c>
      <c r="M129" s="325">
        <f>IF(J129&gt;Datos!$C$45,N129-L129,0)</f>
        <v>0</v>
      </c>
      <c r="N129" s="325">
        <f>IF(J129=Datos!$C$45+1,-PMT((1+'Formato 5'!$E$27)^(1/12)-1,Datos!$C$46,K129),IF('Formato 5'!J129&lt;=Datos!$C$47,N128,0))</f>
        <v>0</v>
      </c>
      <c r="O129" s="325">
        <f>IF(J129=Datos!$C$45,'Formato 3'!$M$56,IF('Formato 5'!J129&gt;Datos!$C$45,'Formato 5'!K129-'Formato 5'!M129,0))</f>
        <v>0</v>
      </c>
      <c r="Q129" s="325">
        <f t="shared" si="3"/>
        <v>0</v>
      </c>
    </row>
    <row r="130" spans="2:17">
      <c r="B130" s="332">
        <f t="shared" si="6"/>
        <v>97</v>
      </c>
      <c r="C130" s="325">
        <f>IF(B130&gt;Datos!$C$45,'Formato 5'!G129,0)</f>
        <v>0</v>
      </c>
      <c r="D130" s="325">
        <f>IF(B130&gt;Datos!$C$45,C130*((1+$E$27)^(1/12)-1),0)</f>
        <v>0</v>
      </c>
      <c r="E130" s="325">
        <f>IF(B130&gt;Datos!$C$45,F130-D130,0)</f>
        <v>0</v>
      </c>
      <c r="F130" s="325">
        <f>IF(B130=Datos!$C$45+1,-PMT((1+'Formato 5'!$E$27)^(1/12)-1,Datos!$C$46,C130),IF('Formato 5'!B130&lt;=Datos!$C$47,F129,0))</f>
        <v>0</v>
      </c>
      <c r="G130" s="325">
        <f>IF(B130=Datos!$C$45,'Formato 3'!$F$56,IF('Formato 5'!B130&gt;Datos!$C$45,'Formato 5'!C130-'Formato 5'!E130,0))</f>
        <v>0</v>
      </c>
      <c r="H130" s="30"/>
      <c r="J130" s="332">
        <f t="shared" si="7"/>
        <v>97</v>
      </c>
      <c r="K130" s="325">
        <f>IF(J130&gt;Datos!$C$45,'Formato 5'!O129,0)</f>
        <v>0</v>
      </c>
      <c r="L130" s="325">
        <f>IF(J130&gt;Datos!$C$45,K130*((1+$E$27)^(1/12)-1),0)</f>
        <v>0</v>
      </c>
      <c r="M130" s="325">
        <f>IF(J130&gt;Datos!$C$45,N130-L130,0)</f>
        <v>0</v>
      </c>
      <c r="N130" s="325">
        <f>IF(J130=Datos!$C$45+1,-PMT((1+'Formato 5'!$E$27)^(1/12)-1,Datos!$C$46,K130),IF('Formato 5'!J130&lt;=Datos!$C$47,N129,0))</f>
        <v>0</v>
      </c>
      <c r="O130" s="325">
        <f>IF(J130=Datos!$C$45,'Formato 3'!$M$56,IF('Formato 5'!J130&gt;Datos!$C$45,'Formato 5'!K130-'Formato 5'!M130,0))</f>
        <v>0</v>
      </c>
      <c r="Q130" s="325">
        <f t="shared" si="3"/>
        <v>0</v>
      </c>
    </row>
    <row r="131" spans="2:17">
      <c r="B131" s="332">
        <f t="shared" si="6"/>
        <v>98</v>
      </c>
      <c r="C131" s="325">
        <f>IF(B131&gt;Datos!$C$45,'Formato 5'!G130,0)</f>
        <v>0</v>
      </c>
      <c r="D131" s="325">
        <f>IF(B131&gt;Datos!$C$45,C131*((1+$E$27)^(1/12)-1),0)</f>
        <v>0</v>
      </c>
      <c r="E131" s="325">
        <f>IF(B131&gt;Datos!$C$45,F131-D131,0)</f>
        <v>0</v>
      </c>
      <c r="F131" s="325">
        <f>IF(B131=Datos!$C$45+1,-PMT((1+'Formato 5'!$E$27)^(1/12)-1,Datos!$C$46,C131),IF('Formato 5'!B131&lt;=Datos!$C$47,F130,0))</f>
        <v>0</v>
      </c>
      <c r="G131" s="325">
        <f>IF(B131=Datos!$C$45,'Formato 3'!$F$56,IF('Formato 5'!B131&gt;Datos!$C$45,'Formato 5'!C131-'Formato 5'!E131,0))</f>
        <v>0</v>
      </c>
      <c r="H131" s="30"/>
      <c r="J131" s="332">
        <f t="shared" si="7"/>
        <v>98</v>
      </c>
      <c r="K131" s="325">
        <f>IF(J131&gt;Datos!$C$45,'Formato 5'!O130,0)</f>
        <v>0</v>
      </c>
      <c r="L131" s="325">
        <f>IF(J131&gt;Datos!$C$45,K131*((1+$E$27)^(1/12)-1),0)</f>
        <v>0</v>
      </c>
      <c r="M131" s="325">
        <f>IF(J131&gt;Datos!$C$45,N131-L131,0)</f>
        <v>0</v>
      </c>
      <c r="N131" s="325">
        <f>IF(J131=Datos!$C$45+1,-PMT((1+'Formato 5'!$E$27)^(1/12)-1,Datos!$C$46,K131),IF('Formato 5'!J131&lt;=Datos!$C$47,N130,0))</f>
        <v>0</v>
      </c>
      <c r="O131" s="325">
        <f>IF(J131=Datos!$C$45,'Formato 3'!$M$56,IF('Formato 5'!J131&gt;Datos!$C$45,'Formato 5'!K131-'Formato 5'!M131,0))</f>
        <v>0</v>
      </c>
      <c r="Q131" s="325">
        <f t="shared" si="3"/>
        <v>0</v>
      </c>
    </row>
    <row r="132" spans="2:17">
      <c r="B132" s="332">
        <f t="shared" si="6"/>
        <v>99</v>
      </c>
      <c r="C132" s="325">
        <f>IF(B132&gt;Datos!$C$45,'Formato 5'!G131,0)</f>
        <v>0</v>
      </c>
      <c r="D132" s="325">
        <f>IF(B132&gt;Datos!$C$45,C132*((1+$E$27)^(1/12)-1),0)</f>
        <v>0</v>
      </c>
      <c r="E132" s="325">
        <f>IF(B132&gt;Datos!$C$45,F132-D132,0)</f>
        <v>0</v>
      </c>
      <c r="F132" s="325">
        <f>IF(B132=Datos!$C$45+1,-PMT((1+'Formato 5'!$E$27)^(1/12)-1,Datos!$C$46,C132),IF('Formato 5'!B132&lt;=Datos!$C$47,F131,0))</f>
        <v>0</v>
      </c>
      <c r="G132" s="325">
        <f>IF(B132=Datos!$C$45,'Formato 3'!$F$56,IF('Formato 5'!B132&gt;Datos!$C$45,'Formato 5'!C132-'Formato 5'!E132,0))</f>
        <v>0</v>
      </c>
      <c r="H132" s="30"/>
      <c r="J132" s="332">
        <f t="shared" si="7"/>
        <v>99</v>
      </c>
      <c r="K132" s="325">
        <f>IF(J132&gt;Datos!$C$45,'Formato 5'!O131,0)</f>
        <v>0</v>
      </c>
      <c r="L132" s="325">
        <f>IF(J132&gt;Datos!$C$45,K132*((1+$E$27)^(1/12)-1),0)</f>
        <v>0</v>
      </c>
      <c r="M132" s="325">
        <f>IF(J132&gt;Datos!$C$45,N132-L132,0)</f>
        <v>0</v>
      </c>
      <c r="N132" s="325">
        <f>IF(J132=Datos!$C$45+1,-PMT((1+'Formato 5'!$E$27)^(1/12)-1,Datos!$C$46,K132),IF('Formato 5'!J132&lt;=Datos!$C$47,N131,0))</f>
        <v>0</v>
      </c>
      <c r="O132" s="325">
        <f>IF(J132=Datos!$C$45,'Formato 3'!$M$56,IF('Formato 5'!J132&gt;Datos!$C$45,'Formato 5'!K132-'Formato 5'!M132,0))</f>
        <v>0</v>
      </c>
      <c r="Q132" s="325">
        <f t="shared" si="3"/>
        <v>0</v>
      </c>
    </row>
    <row r="133" spans="2:17">
      <c r="B133" s="332">
        <f t="shared" si="6"/>
        <v>100</v>
      </c>
      <c r="C133" s="325">
        <f>IF(B133&gt;Datos!$C$45,'Formato 5'!G132,0)</f>
        <v>0</v>
      </c>
      <c r="D133" s="325">
        <f>IF(B133&gt;Datos!$C$45,C133*((1+$E$27)^(1/12)-1),0)</f>
        <v>0</v>
      </c>
      <c r="E133" s="325">
        <f>IF(B133&gt;Datos!$C$45,F133-D133,0)</f>
        <v>0</v>
      </c>
      <c r="F133" s="325">
        <f>IF(B133=Datos!$C$45+1,-PMT((1+'Formato 5'!$E$27)^(1/12)-1,Datos!$C$46,C133),IF('Formato 5'!B133&lt;=Datos!$C$47,F132,0))</f>
        <v>0</v>
      </c>
      <c r="G133" s="325">
        <f>IF(B133=Datos!$C$45,'Formato 3'!$F$56,IF('Formato 5'!B133&gt;Datos!$C$45,'Formato 5'!C133-'Formato 5'!E133,0))</f>
        <v>0</v>
      </c>
      <c r="H133" s="30"/>
      <c r="J133" s="332">
        <f t="shared" si="7"/>
        <v>100</v>
      </c>
      <c r="K133" s="325">
        <f>IF(J133&gt;Datos!$C$45,'Formato 5'!O132,0)</f>
        <v>0</v>
      </c>
      <c r="L133" s="325">
        <f>IF(J133&gt;Datos!$C$45,K133*((1+$E$27)^(1/12)-1),0)</f>
        <v>0</v>
      </c>
      <c r="M133" s="325">
        <f>IF(J133&gt;Datos!$C$45,N133-L133,0)</f>
        <v>0</v>
      </c>
      <c r="N133" s="325">
        <f>IF(J133=Datos!$C$45+1,-PMT((1+'Formato 5'!$E$27)^(1/12)-1,Datos!$C$46,K133),IF('Formato 5'!J133&lt;=Datos!$C$47,N132,0))</f>
        <v>0</v>
      </c>
      <c r="O133" s="325">
        <f>IF(J133=Datos!$C$45,'Formato 3'!$M$56,IF('Formato 5'!J133&gt;Datos!$C$45,'Formato 5'!K133-'Formato 5'!M133,0))</f>
        <v>0</v>
      </c>
      <c r="Q133" s="325">
        <f t="shared" si="3"/>
        <v>0</v>
      </c>
    </row>
    <row r="134" spans="2:17">
      <c r="B134" s="332">
        <f t="shared" si="6"/>
        <v>101</v>
      </c>
      <c r="C134" s="325">
        <f>IF(B134&gt;Datos!$C$45,'Formato 5'!G133,0)</f>
        <v>0</v>
      </c>
      <c r="D134" s="325">
        <f>IF(B134&gt;Datos!$C$45,C134*((1+$E$27)^(1/12)-1),0)</f>
        <v>0</v>
      </c>
      <c r="E134" s="325">
        <f>IF(B134&gt;Datos!$C$45,F134-D134,0)</f>
        <v>0</v>
      </c>
      <c r="F134" s="325">
        <f>IF(B134=Datos!$C$45+1,-PMT((1+'Formato 5'!$E$27)^(1/12)-1,Datos!$C$46,C134),IF('Formato 5'!B134&lt;=Datos!$C$47,F133,0))</f>
        <v>0</v>
      </c>
      <c r="G134" s="325">
        <f>IF(B134=Datos!$C$45,'Formato 3'!$F$56,IF('Formato 5'!B134&gt;Datos!$C$45,'Formato 5'!C134-'Formato 5'!E134,0))</f>
        <v>0</v>
      </c>
      <c r="H134" s="30"/>
      <c r="J134" s="332">
        <f t="shared" si="7"/>
        <v>101</v>
      </c>
      <c r="K134" s="325">
        <f>IF(J134&gt;Datos!$C$45,'Formato 5'!O133,0)</f>
        <v>0</v>
      </c>
      <c r="L134" s="325">
        <f>IF(J134&gt;Datos!$C$45,K134*((1+$E$27)^(1/12)-1),0)</f>
        <v>0</v>
      </c>
      <c r="M134" s="325">
        <f>IF(J134&gt;Datos!$C$45,N134-L134,0)</f>
        <v>0</v>
      </c>
      <c r="N134" s="325">
        <f>IF(J134=Datos!$C$45+1,-PMT((1+'Formato 5'!$E$27)^(1/12)-1,Datos!$C$46,K134),IF('Formato 5'!J134&lt;=Datos!$C$47,N133,0))</f>
        <v>0</v>
      </c>
      <c r="O134" s="325">
        <f>IF(J134=Datos!$C$45,'Formato 3'!$M$56,IF('Formato 5'!J134&gt;Datos!$C$45,'Formato 5'!K134-'Formato 5'!M134,0))</f>
        <v>0</v>
      </c>
      <c r="Q134" s="325">
        <f t="shared" si="3"/>
        <v>0</v>
      </c>
    </row>
    <row r="135" spans="2:17">
      <c r="B135" s="332">
        <f>B134+1</f>
        <v>102</v>
      </c>
      <c r="C135" s="325">
        <f>IF(B135&gt;Datos!$C$45,'Formato 5'!G134,0)</f>
        <v>0</v>
      </c>
      <c r="D135" s="325">
        <f>IF(B135&gt;Datos!$C$45,C135*((1+$E$27)^(1/12)-1),0)</f>
        <v>0</v>
      </c>
      <c r="E135" s="325">
        <f>IF(B135&gt;Datos!$C$45,F135-D135,0)</f>
        <v>0</v>
      </c>
      <c r="F135" s="325">
        <f>IF(B135=Datos!$C$45+1,-PMT((1+'Formato 5'!$E$27)^(1/12)-1,Datos!$C$46,C135),IF('Formato 5'!B135&lt;=Datos!$C$47,F134,0))</f>
        <v>0</v>
      </c>
      <c r="G135" s="325">
        <f>IF(B135=Datos!$C$45,'Formato 3'!$F$56,IF('Formato 5'!B135&gt;Datos!$C$45,'Formato 5'!C135-'Formato 5'!E135,0))</f>
        <v>0</v>
      </c>
      <c r="H135" s="30"/>
      <c r="J135" s="332">
        <f>J134+1</f>
        <v>102</v>
      </c>
      <c r="K135" s="325">
        <f>IF(J135&gt;Datos!$C$45,'Formato 5'!O134,0)</f>
        <v>0</v>
      </c>
      <c r="L135" s="325">
        <f>IF(J135&gt;Datos!$C$45,K135*((1+$E$27)^(1/12)-1),0)</f>
        <v>0</v>
      </c>
      <c r="M135" s="325">
        <f>IF(J135&gt;Datos!$C$45,N135-L135,0)</f>
        <v>0</v>
      </c>
      <c r="N135" s="325">
        <f>IF(J135=Datos!$C$45+1,-PMT((1+'Formato 5'!$E$27)^(1/12)-1,Datos!$C$46,K135),IF('Formato 5'!J135&lt;=Datos!$C$47,N134,0))</f>
        <v>0</v>
      </c>
      <c r="O135" s="325">
        <f>IF(J135=Datos!$C$45,'Formato 3'!$M$56,IF('Formato 5'!J135&gt;Datos!$C$45,'Formato 5'!K135-'Formato 5'!M135,0))</f>
        <v>0</v>
      </c>
      <c r="Q135" s="325">
        <f t="shared" si="3"/>
        <v>0</v>
      </c>
    </row>
    <row r="136" spans="2:17">
      <c r="B136" s="332">
        <f t="shared" ref="B136:B146" si="8">B135+1</f>
        <v>103</v>
      </c>
      <c r="C136" s="325">
        <f>IF(B136&gt;Datos!$C$45,'Formato 5'!G135,0)</f>
        <v>0</v>
      </c>
      <c r="D136" s="325">
        <f>IF(B136&gt;Datos!$C$45,C136*((1+$E$27)^(1/12)-1),0)</f>
        <v>0</v>
      </c>
      <c r="E136" s="325">
        <f>IF(B136&gt;Datos!$C$45,F136-D136,0)</f>
        <v>0</v>
      </c>
      <c r="F136" s="325">
        <f>IF(B136=Datos!$C$45+1,-PMT((1+'Formato 5'!$E$27)^(1/12)-1,Datos!$C$46,C136),IF('Formato 5'!B136&lt;=Datos!$C$47,F135,0))</f>
        <v>0</v>
      </c>
      <c r="G136" s="325">
        <f>IF(B136=Datos!$C$45,'Formato 3'!$F$56,IF('Formato 5'!B136&gt;Datos!$C$45,'Formato 5'!C136-'Formato 5'!E136,0))</f>
        <v>0</v>
      </c>
      <c r="H136" s="30"/>
      <c r="J136" s="332">
        <f t="shared" ref="J136:J146" si="9">J135+1</f>
        <v>103</v>
      </c>
      <c r="K136" s="325">
        <f>IF(J136&gt;Datos!$C$45,'Formato 5'!O135,0)</f>
        <v>0</v>
      </c>
      <c r="L136" s="325">
        <f>IF(J136&gt;Datos!$C$45,K136*((1+$E$27)^(1/12)-1),0)</f>
        <v>0</v>
      </c>
      <c r="M136" s="325">
        <f>IF(J136&gt;Datos!$C$45,N136-L136,0)</f>
        <v>0</v>
      </c>
      <c r="N136" s="325">
        <f>IF(J136=Datos!$C$45+1,-PMT((1+'Formato 5'!$E$27)^(1/12)-1,Datos!$C$46,K136),IF('Formato 5'!J136&lt;=Datos!$C$47,N135,0))</f>
        <v>0</v>
      </c>
      <c r="O136" s="325">
        <f>IF(J136=Datos!$C$45,'Formato 3'!$M$56,IF('Formato 5'!J136&gt;Datos!$C$45,'Formato 5'!K136-'Formato 5'!M136,0))</f>
        <v>0</v>
      </c>
      <c r="Q136" s="325">
        <f t="shared" si="3"/>
        <v>0</v>
      </c>
    </row>
    <row r="137" spans="2:17">
      <c r="B137" s="332">
        <f t="shared" si="8"/>
        <v>104</v>
      </c>
      <c r="C137" s="325">
        <f>IF(B137&gt;Datos!$C$45,'Formato 5'!G136,0)</f>
        <v>0</v>
      </c>
      <c r="D137" s="325">
        <f>IF(B137&gt;Datos!$C$45,C137*((1+$E$27)^(1/12)-1),0)</f>
        <v>0</v>
      </c>
      <c r="E137" s="325">
        <f>IF(B137&gt;Datos!$C$45,F137-D137,0)</f>
        <v>0</v>
      </c>
      <c r="F137" s="325">
        <f>IF(B137=Datos!$C$45+1,-PMT((1+'Formato 5'!$E$27)^(1/12)-1,Datos!$C$46,C137),IF('Formato 5'!B137&lt;=Datos!$C$47,F136,0))</f>
        <v>0</v>
      </c>
      <c r="G137" s="325">
        <f>IF(B137=Datos!$C$45,'Formato 3'!$F$56,IF('Formato 5'!B137&gt;Datos!$C$45,'Formato 5'!C137-'Formato 5'!E137,0))</f>
        <v>0</v>
      </c>
      <c r="H137" s="30"/>
      <c r="J137" s="332">
        <f t="shared" si="9"/>
        <v>104</v>
      </c>
      <c r="K137" s="325">
        <f>IF(J137&gt;Datos!$C$45,'Formato 5'!O136,0)</f>
        <v>0</v>
      </c>
      <c r="L137" s="325">
        <f>IF(J137&gt;Datos!$C$45,K137*((1+$E$27)^(1/12)-1),0)</f>
        <v>0</v>
      </c>
      <c r="M137" s="325">
        <f>IF(J137&gt;Datos!$C$45,N137-L137,0)</f>
        <v>0</v>
      </c>
      <c r="N137" s="325">
        <f>IF(J137=Datos!$C$45+1,-PMT((1+'Formato 5'!$E$27)^(1/12)-1,Datos!$C$46,K137),IF('Formato 5'!J137&lt;=Datos!$C$47,N136,0))</f>
        <v>0</v>
      </c>
      <c r="O137" s="325">
        <f>IF(J137=Datos!$C$45,'Formato 3'!$M$56,IF('Formato 5'!J137&gt;Datos!$C$45,'Formato 5'!K137-'Formato 5'!M137,0))</f>
        <v>0</v>
      </c>
      <c r="Q137" s="325">
        <f t="shared" si="3"/>
        <v>0</v>
      </c>
    </row>
    <row r="138" spans="2:17">
      <c r="B138" s="332">
        <f t="shared" si="8"/>
        <v>105</v>
      </c>
      <c r="C138" s="325">
        <f>IF(B138&gt;Datos!$C$45,'Formato 5'!G137,0)</f>
        <v>0</v>
      </c>
      <c r="D138" s="325">
        <f>IF(B138&gt;Datos!$C$45,C138*((1+$E$27)^(1/12)-1),0)</f>
        <v>0</v>
      </c>
      <c r="E138" s="325">
        <f>IF(B138&gt;Datos!$C$45,F138-D138,0)</f>
        <v>0</v>
      </c>
      <c r="F138" s="325">
        <f>IF(B138=Datos!$C$45+1,-PMT((1+'Formato 5'!$E$27)^(1/12)-1,Datos!$C$46,C138),IF('Formato 5'!B138&lt;=Datos!$C$47,F137,0))</f>
        <v>0</v>
      </c>
      <c r="G138" s="325">
        <f>IF(B138=Datos!$C$45,'Formato 3'!$F$56,IF('Formato 5'!B138&gt;Datos!$C$45,'Formato 5'!C138-'Formato 5'!E138,0))</f>
        <v>0</v>
      </c>
      <c r="H138" s="30"/>
      <c r="J138" s="332">
        <f t="shared" si="9"/>
        <v>105</v>
      </c>
      <c r="K138" s="325">
        <f>IF(J138&gt;Datos!$C$45,'Formato 5'!O137,0)</f>
        <v>0</v>
      </c>
      <c r="L138" s="325">
        <f>IF(J138&gt;Datos!$C$45,K138*((1+$E$27)^(1/12)-1),0)</f>
        <v>0</v>
      </c>
      <c r="M138" s="325">
        <f>IF(J138&gt;Datos!$C$45,N138-L138,0)</f>
        <v>0</v>
      </c>
      <c r="N138" s="325">
        <f>IF(J138=Datos!$C$45+1,-PMT((1+'Formato 5'!$E$27)^(1/12)-1,Datos!$C$46,K138),IF('Formato 5'!J138&lt;=Datos!$C$47,N137,0))</f>
        <v>0</v>
      </c>
      <c r="O138" s="325">
        <f>IF(J138=Datos!$C$45,'Formato 3'!$M$56,IF('Formato 5'!J138&gt;Datos!$C$45,'Formato 5'!K138-'Formato 5'!M138,0))</f>
        <v>0</v>
      </c>
      <c r="Q138" s="325">
        <f t="shared" si="3"/>
        <v>0</v>
      </c>
    </row>
    <row r="139" spans="2:17">
      <c r="B139" s="332">
        <f t="shared" si="8"/>
        <v>106</v>
      </c>
      <c r="C139" s="325">
        <f>IF(B139&gt;Datos!$C$45,'Formato 5'!G138,0)</f>
        <v>0</v>
      </c>
      <c r="D139" s="325">
        <f>IF(B139&gt;Datos!$C$45,C139*((1+$E$27)^(1/12)-1),0)</f>
        <v>0</v>
      </c>
      <c r="E139" s="325">
        <f>IF(B139&gt;Datos!$C$45,F139-D139,0)</f>
        <v>0</v>
      </c>
      <c r="F139" s="325">
        <f>IF(B139=Datos!$C$45+1,-PMT((1+'Formato 5'!$E$27)^(1/12)-1,Datos!$C$46,C139),IF('Formato 5'!B139&lt;=Datos!$C$47,F138,0))</f>
        <v>0</v>
      </c>
      <c r="G139" s="325">
        <f>IF(B139=Datos!$C$45,'Formato 3'!$F$56,IF('Formato 5'!B139&gt;Datos!$C$45,'Formato 5'!C139-'Formato 5'!E139,0))</f>
        <v>0</v>
      </c>
      <c r="H139" s="30"/>
      <c r="J139" s="332">
        <f t="shared" si="9"/>
        <v>106</v>
      </c>
      <c r="K139" s="325">
        <f>IF(J139&gt;Datos!$C$45,'Formato 5'!O138,0)</f>
        <v>0</v>
      </c>
      <c r="L139" s="325">
        <f>IF(J139&gt;Datos!$C$45,K139*((1+$E$27)^(1/12)-1),0)</f>
        <v>0</v>
      </c>
      <c r="M139" s="325">
        <f>IF(J139&gt;Datos!$C$45,N139-L139,0)</f>
        <v>0</v>
      </c>
      <c r="N139" s="325">
        <f>IF(J139=Datos!$C$45+1,-PMT((1+'Formato 5'!$E$27)^(1/12)-1,Datos!$C$46,K139),IF('Formato 5'!J139&lt;=Datos!$C$47,N138,0))</f>
        <v>0</v>
      </c>
      <c r="O139" s="325">
        <f>IF(J139=Datos!$C$45,'Formato 3'!$M$56,IF('Formato 5'!J139&gt;Datos!$C$45,'Formato 5'!K139-'Formato 5'!M139,0))</f>
        <v>0</v>
      </c>
      <c r="Q139" s="325">
        <f t="shared" si="3"/>
        <v>0</v>
      </c>
    </row>
    <row r="140" spans="2:17">
      <c r="B140" s="332">
        <f t="shared" si="8"/>
        <v>107</v>
      </c>
      <c r="C140" s="325">
        <f>IF(B140&gt;Datos!$C$45,'Formato 5'!G139,0)</f>
        <v>0</v>
      </c>
      <c r="D140" s="325">
        <f>IF(B140&gt;Datos!$C$45,C140*((1+$E$27)^(1/12)-1),0)</f>
        <v>0</v>
      </c>
      <c r="E140" s="325">
        <f>IF(B140&gt;Datos!$C$45,F140-D140,0)</f>
        <v>0</v>
      </c>
      <c r="F140" s="325">
        <f>IF(B140=Datos!$C$45+1,-PMT((1+'Formato 5'!$E$27)^(1/12)-1,Datos!$C$46,C140),IF('Formato 5'!B140&lt;=Datos!$C$47,F139,0))</f>
        <v>0</v>
      </c>
      <c r="G140" s="325">
        <f>IF(B140=Datos!$C$45,'Formato 3'!$F$56,IF('Formato 5'!B140&gt;Datos!$C$45,'Formato 5'!C140-'Formato 5'!E140,0))</f>
        <v>0</v>
      </c>
      <c r="H140" s="30"/>
      <c r="J140" s="332">
        <f t="shared" si="9"/>
        <v>107</v>
      </c>
      <c r="K140" s="325">
        <f>IF(J140&gt;Datos!$C$45,'Formato 5'!O139,0)</f>
        <v>0</v>
      </c>
      <c r="L140" s="325">
        <f>IF(J140&gt;Datos!$C$45,K140*((1+$E$27)^(1/12)-1),0)</f>
        <v>0</v>
      </c>
      <c r="M140" s="325">
        <f>IF(J140&gt;Datos!$C$45,N140-L140,0)</f>
        <v>0</v>
      </c>
      <c r="N140" s="325">
        <f>IF(J140=Datos!$C$45+1,-PMT((1+'Formato 5'!$E$27)^(1/12)-1,Datos!$C$46,K140),IF('Formato 5'!J140&lt;=Datos!$C$47,N139,0))</f>
        <v>0</v>
      </c>
      <c r="O140" s="325">
        <f>IF(J140=Datos!$C$45,'Formato 3'!$M$56,IF('Formato 5'!J140&gt;Datos!$C$45,'Formato 5'!K140-'Formato 5'!M140,0))</f>
        <v>0</v>
      </c>
      <c r="Q140" s="325">
        <f t="shared" si="3"/>
        <v>0</v>
      </c>
    </row>
    <row r="141" spans="2:17">
      <c r="B141" s="332">
        <f t="shared" si="8"/>
        <v>108</v>
      </c>
      <c r="C141" s="325">
        <f>IF(B141&gt;Datos!$C$45,'Formato 5'!G140,0)</f>
        <v>0</v>
      </c>
      <c r="D141" s="325">
        <f>IF(B141&gt;Datos!$C$45,C141*((1+$E$27)^(1/12)-1),0)</f>
        <v>0</v>
      </c>
      <c r="E141" s="325">
        <f>IF(B141&gt;Datos!$C$45,F141-D141,0)</f>
        <v>0</v>
      </c>
      <c r="F141" s="325">
        <f>IF(B141=Datos!$C$45+1,-PMT((1+'Formato 5'!$E$27)^(1/12)-1,Datos!$C$46,C141),IF('Formato 5'!B141&lt;=Datos!$C$47,F140,0))</f>
        <v>0</v>
      </c>
      <c r="G141" s="325">
        <f>IF(B141=Datos!$C$45,'Formato 3'!$F$56,IF('Formato 5'!B141&gt;Datos!$C$45,'Formato 5'!C141-'Formato 5'!E141,0))</f>
        <v>0</v>
      </c>
      <c r="H141" s="30"/>
      <c r="J141" s="332">
        <f t="shared" si="9"/>
        <v>108</v>
      </c>
      <c r="K141" s="325">
        <f>IF(J141&gt;Datos!$C$45,'Formato 5'!O140,0)</f>
        <v>0</v>
      </c>
      <c r="L141" s="325">
        <f>IF(J141&gt;Datos!$C$45,K141*((1+$E$27)^(1/12)-1),0)</f>
        <v>0</v>
      </c>
      <c r="M141" s="325">
        <f>IF(J141&gt;Datos!$C$45,N141-L141,0)</f>
        <v>0</v>
      </c>
      <c r="N141" s="325">
        <f>IF(J141=Datos!$C$45+1,-PMT((1+'Formato 5'!$E$27)^(1/12)-1,Datos!$C$46,K141),IF('Formato 5'!J141&lt;=Datos!$C$47,N140,0))</f>
        <v>0</v>
      </c>
      <c r="O141" s="325">
        <f>IF(J141=Datos!$C$45,'Formato 3'!$M$56,IF('Formato 5'!J141&gt;Datos!$C$45,'Formato 5'!K141-'Formato 5'!M141,0))</f>
        <v>0</v>
      </c>
      <c r="Q141" s="325">
        <f t="shared" si="3"/>
        <v>0</v>
      </c>
    </row>
    <row r="142" spans="2:17">
      <c r="B142" s="332">
        <f t="shared" si="8"/>
        <v>109</v>
      </c>
      <c r="C142" s="325">
        <f>IF(B142&gt;Datos!$C$45,'Formato 5'!G141,0)</f>
        <v>0</v>
      </c>
      <c r="D142" s="325">
        <f>IF(B142&gt;Datos!$C$45,C142*((1+$E$27)^(1/12)-1),0)</f>
        <v>0</v>
      </c>
      <c r="E142" s="325">
        <f>IF(B142&gt;Datos!$C$45,F142-D142,0)</f>
        <v>0</v>
      </c>
      <c r="F142" s="325">
        <f>IF(B142=Datos!$C$45+1,-PMT((1+'Formato 5'!$E$27)^(1/12)-1,Datos!$C$46,C142),IF('Formato 5'!B142&lt;=Datos!$C$47,F141,0))</f>
        <v>0</v>
      </c>
      <c r="G142" s="325">
        <f>IF(B142=Datos!$C$45,'Formato 3'!$F$56,IF('Formato 5'!B142&gt;Datos!$C$45,'Formato 5'!C142-'Formato 5'!E142,0))</f>
        <v>0</v>
      </c>
      <c r="H142" s="30"/>
      <c r="J142" s="332">
        <f t="shared" si="9"/>
        <v>109</v>
      </c>
      <c r="K142" s="325">
        <f>IF(J142&gt;Datos!$C$45,'Formato 5'!O141,0)</f>
        <v>0</v>
      </c>
      <c r="L142" s="325">
        <f>IF(J142&gt;Datos!$C$45,K142*((1+$E$27)^(1/12)-1),0)</f>
        <v>0</v>
      </c>
      <c r="M142" s="325">
        <f>IF(J142&gt;Datos!$C$45,N142-L142,0)</f>
        <v>0</v>
      </c>
      <c r="N142" s="325">
        <f>IF(J142=Datos!$C$45+1,-PMT((1+'Formato 5'!$E$27)^(1/12)-1,Datos!$C$46,K142),IF('Formato 5'!J142&lt;=Datos!$C$47,N141,0))</f>
        <v>0</v>
      </c>
      <c r="O142" s="325">
        <f>IF(J142=Datos!$C$45,'Formato 3'!$M$56,IF('Formato 5'!J142&gt;Datos!$C$45,'Formato 5'!K142-'Formato 5'!M142,0))</f>
        <v>0</v>
      </c>
      <c r="Q142" s="325">
        <f t="shared" si="3"/>
        <v>0</v>
      </c>
    </row>
    <row r="143" spans="2:17">
      <c r="B143" s="332">
        <f t="shared" si="8"/>
        <v>110</v>
      </c>
      <c r="C143" s="325">
        <f>IF(B143&gt;Datos!$C$45,'Formato 5'!G142,0)</f>
        <v>0</v>
      </c>
      <c r="D143" s="325">
        <f>IF(B143&gt;Datos!$C$45,C143*((1+$E$27)^(1/12)-1),0)</f>
        <v>0</v>
      </c>
      <c r="E143" s="325">
        <f>IF(B143&gt;Datos!$C$45,F143-D143,0)</f>
        <v>0</v>
      </c>
      <c r="F143" s="325">
        <f>IF(B143=Datos!$C$45+1,-PMT((1+'Formato 5'!$E$27)^(1/12)-1,Datos!$C$46,C143),IF('Formato 5'!B143&lt;=Datos!$C$47,F142,0))</f>
        <v>0</v>
      </c>
      <c r="G143" s="325">
        <f>IF(B143=Datos!$C$45,'Formato 3'!$F$56,IF('Formato 5'!B143&gt;Datos!$C$45,'Formato 5'!C143-'Formato 5'!E143,0))</f>
        <v>0</v>
      </c>
      <c r="H143" s="30"/>
      <c r="J143" s="332">
        <f t="shared" si="9"/>
        <v>110</v>
      </c>
      <c r="K143" s="325">
        <f>IF(J143&gt;Datos!$C$45,'Formato 5'!O142,0)</f>
        <v>0</v>
      </c>
      <c r="L143" s="325">
        <f>IF(J143&gt;Datos!$C$45,K143*((1+$E$27)^(1/12)-1),0)</f>
        <v>0</v>
      </c>
      <c r="M143" s="325">
        <f>IF(J143&gt;Datos!$C$45,N143-L143,0)</f>
        <v>0</v>
      </c>
      <c r="N143" s="325">
        <f>IF(J143=Datos!$C$45+1,-PMT((1+'Formato 5'!$E$27)^(1/12)-1,Datos!$C$46,K143),IF('Formato 5'!J143&lt;=Datos!$C$47,N142,0))</f>
        <v>0</v>
      </c>
      <c r="O143" s="325">
        <f>IF(J143=Datos!$C$45,'Formato 3'!$M$56,IF('Formato 5'!J143&gt;Datos!$C$45,'Formato 5'!K143-'Formato 5'!M143,0))</f>
        <v>0</v>
      </c>
      <c r="Q143" s="325">
        <f t="shared" si="3"/>
        <v>0</v>
      </c>
    </row>
    <row r="144" spans="2:17">
      <c r="B144" s="332">
        <f t="shared" si="8"/>
        <v>111</v>
      </c>
      <c r="C144" s="325">
        <f>IF(B144&gt;Datos!$C$45,'Formato 5'!G143,0)</f>
        <v>0</v>
      </c>
      <c r="D144" s="325">
        <f>IF(B144&gt;Datos!$C$45,C144*((1+$E$27)^(1/12)-1),0)</f>
        <v>0</v>
      </c>
      <c r="E144" s="325">
        <f>IF(B144&gt;Datos!$C$45,F144-D144,0)</f>
        <v>0</v>
      </c>
      <c r="F144" s="325">
        <f>IF(B144=Datos!$C$45+1,-PMT((1+'Formato 5'!$E$27)^(1/12)-1,Datos!$C$46,C144),IF('Formato 5'!B144&lt;=Datos!$C$47,F143,0))</f>
        <v>0</v>
      </c>
      <c r="G144" s="325">
        <f>IF(B144=Datos!$C$45,'Formato 3'!$F$56,IF('Formato 5'!B144&gt;Datos!$C$45,'Formato 5'!C144-'Formato 5'!E144,0))</f>
        <v>0</v>
      </c>
      <c r="H144" s="30"/>
      <c r="J144" s="332">
        <f t="shared" si="9"/>
        <v>111</v>
      </c>
      <c r="K144" s="325">
        <f>IF(J144&gt;Datos!$C$45,'Formato 5'!O143,0)</f>
        <v>0</v>
      </c>
      <c r="L144" s="325">
        <f>IF(J144&gt;Datos!$C$45,K144*((1+$E$27)^(1/12)-1),0)</f>
        <v>0</v>
      </c>
      <c r="M144" s="325">
        <f>IF(J144&gt;Datos!$C$45,N144-L144,0)</f>
        <v>0</v>
      </c>
      <c r="N144" s="325">
        <f>IF(J144=Datos!$C$45+1,-PMT((1+'Formato 5'!$E$27)^(1/12)-1,Datos!$C$46,K144),IF('Formato 5'!J144&lt;=Datos!$C$47,N143,0))</f>
        <v>0</v>
      </c>
      <c r="O144" s="325">
        <f>IF(J144=Datos!$C$45,'Formato 3'!$M$56,IF('Formato 5'!J144&gt;Datos!$C$45,'Formato 5'!K144-'Formato 5'!M144,0))</f>
        <v>0</v>
      </c>
      <c r="Q144" s="325">
        <f t="shared" si="3"/>
        <v>0</v>
      </c>
    </row>
    <row r="145" spans="2:17">
      <c r="B145" s="332">
        <f t="shared" si="8"/>
        <v>112</v>
      </c>
      <c r="C145" s="325">
        <f>IF(B145&gt;Datos!$C$45,'Formato 5'!G144,0)</f>
        <v>0</v>
      </c>
      <c r="D145" s="325">
        <f>IF(B145&gt;Datos!$C$45,C145*((1+$E$27)^(1/12)-1),0)</f>
        <v>0</v>
      </c>
      <c r="E145" s="325">
        <f>IF(B145&gt;Datos!$C$45,F145-D145,0)</f>
        <v>0</v>
      </c>
      <c r="F145" s="325">
        <f>IF(B145=Datos!$C$45+1,-PMT((1+'Formato 5'!$E$27)^(1/12)-1,Datos!$C$46,C145),IF('Formato 5'!B145&lt;=Datos!$C$47,F144,0))</f>
        <v>0</v>
      </c>
      <c r="G145" s="325">
        <f>IF(B145=Datos!$C$45,'Formato 3'!$F$56,IF('Formato 5'!B145&gt;Datos!$C$45,'Formato 5'!C145-'Formato 5'!E145,0))</f>
        <v>0</v>
      </c>
      <c r="H145" s="30"/>
      <c r="J145" s="332">
        <f t="shared" si="9"/>
        <v>112</v>
      </c>
      <c r="K145" s="325">
        <f>IF(J145&gt;Datos!$C$45,'Formato 5'!O144,0)</f>
        <v>0</v>
      </c>
      <c r="L145" s="325">
        <f>IF(J145&gt;Datos!$C$45,K145*((1+$E$27)^(1/12)-1),0)</f>
        <v>0</v>
      </c>
      <c r="M145" s="325">
        <f>IF(J145&gt;Datos!$C$45,N145-L145,0)</f>
        <v>0</v>
      </c>
      <c r="N145" s="325">
        <f>IF(J145=Datos!$C$45+1,-PMT((1+'Formato 5'!$E$27)^(1/12)-1,Datos!$C$46,K145),IF('Formato 5'!J145&lt;=Datos!$C$47,N144,0))</f>
        <v>0</v>
      </c>
      <c r="O145" s="325">
        <f>IF(J145=Datos!$C$45,'Formato 3'!$M$56,IF('Formato 5'!J145&gt;Datos!$C$45,'Formato 5'!K145-'Formato 5'!M145,0))</f>
        <v>0</v>
      </c>
      <c r="Q145" s="325">
        <f t="shared" si="3"/>
        <v>0</v>
      </c>
    </row>
    <row r="146" spans="2:17">
      <c r="B146" s="332">
        <f t="shared" si="8"/>
        <v>113</v>
      </c>
      <c r="C146" s="325">
        <f>IF(B146&gt;Datos!$C$45,'Formato 5'!G145,0)</f>
        <v>0</v>
      </c>
      <c r="D146" s="325">
        <f>IF(B146&gt;Datos!$C$45,C146*((1+$E$27)^(1/12)-1),0)</f>
        <v>0</v>
      </c>
      <c r="E146" s="325">
        <f>IF(B146&gt;Datos!$C$45,F146-D146,0)</f>
        <v>0</v>
      </c>
      <c r="F146" s="325">
        <f>IF(B146=Datos!$C$45+1,-PMT((1+'Formato 5'!$E$27)^(1/12)-1,Datos!$C$46,C146),IF('Formato 5'!B146&lt;=Datos!$C$47,F145,0))</f>
        <v>0</v>
      </c>
      <c r="G146" s="325">
        <f>IF(B146=Datos!$C$45,'Formato 3'!$F$56,IF('Formato 5'!B146&gt;Datos!$C$45,'Formato 5'!C146-'Formato 5'!E146,0))</f>
        <v>0</v>
      </c>
      <c r="H146" s="30"/>
      <c r="J146" s="332">
        <f t="shared" si="9"/>
        <v>113</v>
      </c>
      <c r="K146" s="325">
        <f>IF(J146&gt;Datos!$C$45,'Formato 5'!O145,0)</f>
        <v>0</v>
      </c>
      <c r="L146" s="325">
        <f>IF(J146&gt;Datos!$C$45,K146*((1+$E$27)^(1/12)-1),0)</f>
        <v>0</v>
      </c>
      <c r="M146" s="325">
        <f>IF(J146&gt;Datos!$C$45,N146-L146,0)</f>
        <v>0</v>
      </c>
      <c r="N146" s="325">
        <f>IF(J146=Datos!$C$45+1,-PMT((1+'Formato 5'!$E$27)^(1/12)-1,Datos!$C$46,K146),IF('Formato 5'!J146&lt;=Datos!$C$47,N145,0))</f>
        <v>0</v>
      </c>
      <c r="O146" s="325">
        <f>IF(J146=Datos!$C$45,'Formato 3'!$M$56,IF('Formato 5'!J146&gt;Datos!$C$45,'Formato 5'!K146-'Formato 5'!M146,0))</f>
        <v>0</v>
      </c>
      <c r="Q146" s="325">
        <f t="shared" si="3"/>
        <v>0</v>
      </c>
    </row>
    <row r="147" spans="2:17">
      <c r="B147" s="332">
        <f>B146+1</f>
        <v>114</v>
      </c>
      <c r="C147" s="325">
        <f>IF(B147&gt;Datos!$C$45,'Formato 5'!G146,0)</f>
        <v>0</v>
      </c>
      <c r="D147" s="325">
        <f>IF(B147&gt;Datos!$C$45,C147*((1+$E$27)^(1/12)-1),0)</f>
        <v>0</v>
      </c>
      <c r="E147" s="325">
        <f>IF(B147&gt;Datos!$C$45,F147-D147,0)</f>
        <v>0</v>
      </c>
      <c r="F147" s="325">
        <f>IF(B147=Datos!$C$45+1,-PMT((1+'Formato 5'!$E$27)^(1/12)-1,Datos!$C$46,C147),IF('Formato 5'!B147&lt;=Datos!$C$47,F146,0))</f>
        <v>0</v>
      </c>
      <c r="G147" s="325">
        <f>IF(B147=Datos!$C$45,'Formato 3'!$F$56,IF('Formato 5'!B147&gt;Datos!$C$45,'Formato 5'!C147-'Formato 5'!E147,0))</f>
        <v>0</v>
      </c>
      <c r="H147" s="30"/>
      <c r="J147" s="332">
        <f>J146+1</f>
        <v>114</v>
      </c>
      <c r="K147" s="325">
        <f>IF(J147&gt;Datos!$C$45,'Formato 5'!O146,0)</f>
        <v>0</v>
      </c>
      <c r="L147" s="325">
        <f>IF(J147&gt;Datos!$C$45,K147*((1+$E$27)^(1/12)-1),0)</f>
        <v>0</v>
      </c>
      <c r="M147" s="325">
        <f>IF(J147&gt;Datos!$C$45,N147-L147,0)</f>
        <v>0</v>
      </c>
      <c r="N147" s="325">
        <f>IF(J147=Datos!$C$45+1,-PMT((1+'Formato 5'!$E$27)^(1/12)-1,Datos!$C$46,K147),IF('Formato 5'!J147&lt;=Datos!$C$47,N146,0))</f>
        <v>0</v>
      </c>
      <c r="O147" s="325">
        <f>IF(J147=Datos!$C$45,'Formato 3'!$M$56,IF('Formato 5'!J147&gt;Datos!$C$45,'Formato 5'!K147-'Formato 5'!M147,0))</f>
        <v>0</v>
      </c>
      <c r="Q147" s="325">
        <f t="shared" si="3"/>
        <v>0</v>
      </c>
    </row>
    <row r="148" spans="2:17">
      <c r="B148" s="332">
        <f t="shared" ref="B148:B161" si="10">B147+1</f>
        <v>115</v>
      </c>
      <c r="C148" s="325">
        <f>IF(B148&gt;Datos!$C$45,'Formato 5'!G147,0)</f>
        <v>0</v>
      </c>
      <c r="D148" s="325">
        <f>IF(B148&gt;Datos!$C$45,C148*((1+$E$27)^(1/12)-1),0)</f>
        <v>0</v>
      </c>
      <c r="E148" s="325">
        <f>IF(B148&gt;Datos!$C$45,F148-D148,0)</f>
        <v>0</v>
      </c>
      <c r="F148" s="325">
        <f>IF(B148=Datos!$C$45+1,-PMT((1+'Formato 5'!$E$27)^(1/12)-1,Datos!$C$46,C148),IF('Formato 5'!B148&lt;=Datos!$C$47,F147,0))</f>
        <v>0</v>
      </c>
      <c r="G148" s="325">
        <f>IF(B148=Datos!$C$45,'Formato 3'!$F$56,IF('Formato 5'!B148&gt;Datos!$C$45,'Formato 5'!C148-'Formato 5'!E148,0))</f>
        <v>0</v>
      </c>
      <c r="H148" s="30"/>
      <c r="J148" s="332">
        <f t="shared" ref="J148:J161" si="11">J147+1</f>
        <v>115</v>
      </c>
      <c r="K148" s="325">
        <f>IF(J148&gt;Datos!$C$45,'Formato 5'!O147,0)</f>
        <v>0</v>
      </c>
      <c r="L148" s="325">
        <f>IF(J148&gt;Datos!$C$45,K148*((1+$E$27)^(1/12)-1),0)</f>
        <v>0</v>
      </c>
      <c r="M148" s="325">
        <f>IF(J148&gt;Datos!$C$45,N148-L148,0)</f>
        <v>0</v>
      </c>
      <c r="N148" s="325">
        <f>IF(J148=Datos!$C$45+1,-PMT((1+'Formato 5'!$E$27)^(1/12)-1,Datos!$C$46,K148),IF('Formato 5'!J148&lt;=Datos!$C$47,N147,0))</f>
        <v>0</v>
      </c>
      <c r="O148" s="325">
        <f>IF(J148=Datos!$C$45,'Formato 3'!$M$56,IF('Formato 5'!J148&gt;Datos!$C$45,'Formato 5'!K148-'Formato 5'!M148,0))</f>
        <v>0</v>
      </c>
      <c r="Q148" s="325">
        <f t="shared" si="3"/>
        <v>0</v>
      </c>
    </row>
    <row r="149" spans="2:17">
      <c r="B149" s="332">
        <f t="shared" si="10"/>
        <v>116</v>
      </c>
      <c r="C149" s="325">
        <f>IF(B149&gt;Datos!$C$45,'Formato 5'!G148,0)</f>
        <v>0</v>
      </c>
      <c r="D149" s="325">
        <f>IF(B149&gt;Datos!$C$45,C149*((1+$E$27)^(1/12)-1),0)</f>
        <v>0</v>
      </c>
      <c r="E149" s="325">
        <f>IF(B149&gt;Datos!$C$45,F149-D149,0)</f>
        <v>0</v>
      </c>
      <c r="F149" s="325">
        <f>IF(B149=Datos!$C$45+1,-PMT((1+'Formato 5'!$E$27)^(1/12)-1,Datos!$C$46,C149),IF('Formato 5'!B149&lt;=Datos!$C$47,F148,0))</f>
        <v>0</v>
      </c>
      <c r="G149" s="325">
        <f>IF(B149=Datos!$C$45,'Formato 3'!$F$56,IF('Formato 5'!B149&gt;Datos!$C$45,'Formato 5'!C149-'Formato 5'!E149,0))</f>
        <v>0</v>
      </c>
      <c r="H149" s="30"/>
      <c r="J149" s="332">
        <f t="shared" si="11"/>
        <v>116</v>
      </c>
      <c r="K149" s="325">
        <f>IF(J149&gt;Datos!$C$45,'Formato 5'!O148,0)</f>
        <v>0</v>
      </c>
      <c r="L149" s="325">
        <f>IF(J149&gt;Datos!$C$45,K149*((1+$E$27)^(1/12)-1),0)</f>
        <v>0</v>
      </c>
      <c r="M149" s="325">
        <f>IF(J149&gt;Datos!$C$45,N149-L149,0)</f>
        <v>0</v>
      </c>
      <c r="N149" s="325">
        <f>IF(J149=Datos!$C$45+1,-PMT((1+'Formato 5'!$E$27)^(1/12)-1,Datos!$C$46,K149),IF('Formato 5'!J149&lt;=Datos!$C$47,N148,0))</f>
        <v>0</v>
      </c>
      <c r="O149" s="325">
        <f>IF(J149=Datos!$C$45,'Formato 3'!$M$56,IF('Formato 5'!J149&gt;Datos!$C$45,'Formato 5'!K149-'Formato 5'!M149,0))</f>
        <v>0</v>
      </c>
      <c r="Q149" s="325">
        <f t="shared" si="3"/>
        <v>0</v>
      </c>
    </row>
    <row r="150" spans="2:17">
      <c r="B150" s="332">
        <f t="shared" si="10"/>
        <v>117</v>
      </c>
      <c r="C150" s="325">
        <f>IF(B150&gt;Datos!$C$45,'Formato 5'!G149,0)</f>
        <v>0</v>
      </c>
      <c r="D150" s="325">
        <f>IF(B150&gt;Datos!$C$45,C150*((1+$E$27)^(1/12)-1),0)</f>
        <v>0</v>
      </c>
      <c r="E150" s="325">
        <f>IF(B150&gt;Datos!$C$45,F150-D150,0)</f>
        <v>0</v>
      </c>
      <c r="F150" s="325">
        <f>IF(B150=Datos!$C$45+1,-PMT((1+'Formato 5'!$E$27)^(1/12)-1,Datos!$C$46,C150),IF('Formato 5'!B150&lt;=Datos!$C$47,F149,0))</f>
        <v>0</v>
      </c>
      <c r="G150" s="325">
        <f>IF(B150=Datos!$C$45,'Formato 3'!$F$56,IF('Formato 5'!B150&gt;Datos!$C$45,'Formato 5'!C150-'Formato 5'!E150,0))</f>
        <v>0</v>
      </c>
      <c r="H150" s="30"/>
      <c r="J150" s="332">
        <f t="shared" si="11"/>
        <v>117</v>
      </c>
      <c r="K150" s="325">
        <f>IF(J150&gt;Datos!$C$45,'Formato 5'!O149,0)</f>
        <v>0</v>
      </c>
      <c r="L150" s="325">
        <f>IF(J150&gt;Datos!$C$45,K150*((1+$E$27)^(1/12)-1),0)</f>
        <v>0</v>
      </c>
      <c r="M150" s="325">
        <f>IF(J150&gt;Datos!$C$45,N150-L150,0)</f>
        <v>0</v>
      </c>
      <c r="N150" s="325">
        <f>IF(J150=Datos!$C$45+1,-PMT((1+'Formato 5'!$E$27)^(1/12)-1,Datos!$C$46,K150),IF('Formato 5'!J150&lt;=Datos!$C$47,N149,0))</f>
        <v>0</v>
      </c>
      <c r="O150" s="325">
        <f>IF(J150=Datos!$C$45,'Formato 3'!$M$56,IF('Formato 5'!J150&gt;Datos!$C$45,'Formato 5'!K150-'Formato 5'!M150,0))</f>
        <v>0</v>
      </c>
      <c r="Q150" s="325">
        <f t="shared" si="3"/>
        <v>0</v>
      </c>
    </row>
    <row r="151" spans="2:17">
      <c r="B151" s="332">
        <f t="shared" si="10"/>
        <v>118</v>
      </c>
      <c r="C151" s="325">
        <f>IF(B151&gt;Datos!$C$45,'Formato 5'!G150,0)</f>
        <v>0</v>
      </c>
      <c r="D151" s="325">
        <f>IF(B151&gt;Datos!$C$45,C151*((1+$E$27)^(1/12)-1),0)</f>
        <v>0</v>
      </c>
      <c r="E151" s="325">
        <f>IF(B151&gt;Datos!$C$45,F151-D151,0)</f>
        <v>0</v>
      </c>
      <c r="F151" s="325">
        <f>IF(B151=Datos!$C$45+1,-PMT((1+'Formato 5'!$E$27)^(1/12)-1,Datos!$C$46,C151),IF('Formato 5'!B151&lt;=Datos!$C$47,F150,0))</f>
        <v>0</v>
      </c>
      <c r="G151" s="325">
        <f>IF(B151=Datos!$C$45,'Formato 3'!$F$56,IF('Formato 5'!B151&gt;Datos!$C$45,'Formato 5'!C151-'Formato 5'!E151,0))</f>
        <v>0</v>
      </c>
      <c r="H151" s="30"/>
      <c r="J151" s="332">
        <f t="shared" si="11"/>
        <v>118</v>
      </c>
      <c r="K151" s="325">
        <f>IF(J151&gt;Datos!$C$45,'Formato 5'!O150,0)</f>
        <v>0</v>
      </c>
      <c r="L151" s="325">
        <f>IF(J151&gt;Datos!$C$45,K151*((1+$E$27)^(1/12)-1),0)</f>
        <v>0</v>
      </c>
      <c r="M151" s="325">
        <f>IF(J151&gt;Datos!$C$45,N151-L151,0)</f>
        <v>0</v>
      </c>
      <c r="N151" s="325">
        <f>IF(J151=Datos!$C$45+1,-PMT((1+'Formato 5'!$E$27)^(1/12)-1,Datos!$C$46,K151),IF('Formato 5'!J151&lt;=Datos!$C$47,N150,0))</f>
        <v>0</v>
      </c>
      <c r="O151" s="325">
        <f>IF(J151=Datos!$C$45,'Formato 3'!$M$56,IF('Formato 5'!J151&gt;Datos!$C$45,'Formato 5'!K151-'Formato 5'!M151,0))</f>
        <v>0</v>
      </c>
      <c r="Q151" s="325">
        <f t="shared" si="3"/>
        <v>0</v>
      </c>
    </row>
    <row r="152" spans="2:17">
      <c r="B152" s="332">
        <f t="shared" si="10"/>
        <v>119</v>
      </c>
      <c r="C152" s="325">
        <f>IF(B152&gt;Datos!$C$45,'Formato 5'!G151,0)</f>
        <v>0</v>
      </c>
      <c r="D152" s="325">
        <f>IF(B152&gt;Datos!$C$45,C152*((1+$E$27)^(1/12)-1),0)</f>
        <v>0</v>
      </c>
      <c r="E152" s="325">
        <f>IF(B152&gt;Datos!$C$45,F152-D152,0)</f>
        <v>0</v>
      </c>
      <c r="F152" s="325">
        <f>IF(B152=Datos!$C$45+1,-PMT((1+'Formato 5'!$E$27)^(1/12)-1,Datos!$C$46,C152),IF('Formato 5'!B152&lt;=Datos!$C$47,F151,0))</f>
        <v>0</v>
      </c>
      <c r="G152" s="325">
        <f>IF(B152=Datos!$C$45,'Formato 3'!$F$56,IF('Formato 5'!B152&gt;Datos!$C$45,'Formato 5'!C152-'Formato 5'!E152,0))</f>
        <v>0</v>
      </c>
      <c r="H152" s="30"/>
      <c r="J152" s="332">
        <f t="shared" si="11"/>
        <v>119</v>
      </c>
      <c r="K152" s="325">
        <f>IF(J152&gt;Datos!$C$45,'Formato 5'!O151,0)</f>
        <v>0</v>
      </c>
      <c r="L152" s="325">
        <f>IF(J152&gt;Datos!$C$45,K152*((1+$E$27)^(1/12)-1),0)</f>
        <v>0</v>
      </c>
      <c r="M152" s="325">
        <f>IF(J152&gt;Datos!$C$45,N152-L152,0)</f>
        <v>0</v>
      </c>
      <c r="N152" s="325">
        <f>IF(J152=Datos!$C$45+1,-PMT((1+'Formato 5'!$E$27)^(1/12)-1,Datos!$C$46,K152),IF('Formato 5'!J152&lt;=Datos!$C$47,N151,0))</f>
        <v>0</v>
      </c>
      <c r="O152" s="325">
        <f>IF(J152=Datos!$C$45,'Formato 3'!$M$56,IF('Formato 5'!J152&gt;Datos!$C$45,'Formato 5'!K152-'Formato 5'!M152,0))</f>
        <v>0</v>
      </c>
      <c r="Q152" s="325">
        <f t="shared" si="3"/>
        <v>0</v>
      </c>
    </row>
    <row r="153" spans="2:17">
      <c r="B153" s="332">
        <f t="shared" si="10"/>
        <v>120</v>
      </c>
      <c r="C153" s="325">
        <f>IF(B153&gt;Datos!$C$45,'Formato 5'!G152,0)</f>
        <v>0</v>
      </c>
      <c r="D153" s="325">
        <f>IF(B153&gt;Datos!$C$45,C153*((1+$E$27)^(1/12)-1),0)</f>
        <v>0</v>
      </c>
      <c r="E153" s="325">
        <f>IF(B153&gt;Datos!$C$45,F153-D153,0)</f>
        <v>0</v>
      </c>
      <c r="F153" s="325">
        <f>IF(B153=Datos!$C$45+1,-PMT((1+'Formato 5'!$E$27)^(1/12)-1,Datos!$C$46,C153),IF('Formato 5'!B153&lt;=Datos!$C$47,F152,0))</f>
        <v>0</v>
      </c>
      <c r="G153" s="325">
        <f>IF(B153=Datos!$C$45,'Formato 3'!$F$56,IF('Formato 5'!B153&gt;Datos!$C$45,'Formato 5'!C153-'Formato 5'!E153,0))</f>
        <v>0</v>
      </c>
      <c r="H153" s="30"/>
      <c r="J153" s="332">
        <f t="shared" si="11"/>
        <v>120</v>
      </c>
      <c r="K153" s="325">
        <f>IF(J153&gt;Datos!$C$45,'Formato 5'!O152,0)</f>
        <v>0</v>
      </c>
      <c r="L153" s="325">
        <f>IF(J153&gt;Datos!$C$45,K153*((1+$E$27)^(1/12)-1),0)</f>
        <v>0</v>
      </c>
      <c r="M153" s="325">
        <f>IF(J153&gt;Datos!$C$45,N153-L153,0)</f>
        <v>0</v>
      </c>
      <c r="N153" s="325">
        <f>IF(J153=Datos!$C$45+1,-PMT((1+'Formato 5'!$E$27)^(1/12)-1,Datos!$C$46,K153),IF('Formato 5'!J153&lt;=Datos!$C$47,N152,0))</f>
        <v>0</v>
      </c>
      <c r="O153" s="325">
        <f>IF(J153=Datos!$C$45,'Formato 3'!$M$56,IF('Formato 5'!J153&gt;Datos!$C$45,'Formato 5'!K153-'Formato 5'!M153,0))</f>
        <v>0</v>
      </c>
      <c r="Q153" s="325">
        <f t="shared" si="3"/>
        <v>0</v>
      </c>
    </row>
    <row r="154" spans="2:17">
      <c r="B154" s="332">
        <f t="shared" si="10"/>
        <v>121</v>
      </c>
      <c r="C154" s="325">
        <f>IF(B154&gt;Datos!$C$45,'Formato 5'!G153,0)</f>
        <v>0</v>
      </c>
      <c r="D154" s="325">
        <f>IF(B154&gt;Datos!$C$45,C154*((1+$E$27)^(1/12)-1),0)</f>
        <v>0</v>
      </c>
      <c r="E154" s="325">
        <f>IF(B154&gt;Datos!$C$45,F154-D154,0)</f>
        <v>0</v>
      </c>
      <c r="F154" s="325">
        <f>IF(B154=Datos!$C$45+1,-PMT((1+'Formato 5'!$E$27)^(1/12)-1,Datos!$C$46,C154),IF('Formato 5'!B154&lt;=Datos!$C$47,F153,0))</f>
        <v>0</v>
      </c>
      <c r="G154" s="325">
        <f>IF(B154=Datos!$C$45,'Formato 3'!$F$56,IF('Formato 5'!B154&gt;Datos!$C$45,'Formato 5'!C154-'Formato 5'!E154,0))</f>
        <v>0</v>
      </c>
      <c r="H154" s="30"/>
      <c r="J154" s="332">
        <f t="shared" si="11"/>
        <v>121</v>
      </c>
      <c r="K154" s="325">
        <f>IF(J154&gt;Datos!$C$45,'Formato 5'!O153,0)</f>
        <v>0</v>
      </c>
      <c r="L154" s="325">
        <f>IF(J154&gt;Datos!$C$45,K154*((1+$E$27)^(1/12)-1),0)</f>
        <v>0</v>
      </c>
      <c r="M154" s="325">
        <f>IF(J154&gt;Datos!$C$45,N154-L154,0)</f>
        <v>0</v>
      </c>
      <c r="N154" s="325">
        <f>IF(J154=Datos!$C$45+1,-PMT((1+'Formato 5'!$E$27)^(1/12)-1,Datos!$C$46,K154),IF('Formato 5'!J154&lt;=Datos!$C$47,N153,0))</f>
        <v>0</v>
      </c>
      <c r="O154" s="325">
        <f>IF(J154=Datos!$C$45,'Formato 3'!$M$56,IF('Formato 5'!J154&gt;Datos!$C$45,'Formato 5'!K154-'Formato 5'!M154,0))</f>
        <v>0</v>
      </c>
      <c r="Q154" s="325">
        <f t="shared" si="3"/>
        <v>0</v>
      </c>
    </row>
    <row r="155" spans="2:17">
      <c r="B155" s="332">
        <f t="shared" si="10"/>
        <v>122</v>
      </c>
      <c r="C155" s="325">
        <f>IF(B155&gt;Datos!$C$45,'Formato 5'!G154,0)</f>
        <v>0</v>
      </c>
      <c r="D155" s="325">
        <f>IF(B155&gt;Datos!$C$45,C155*((1+$E$27)^(1/12)-1),0)</f>
        <v>0</v>
      </c>
      <c r="E155" s="325">
        <f>IF(B155&gt;Datos!$C$45,F155-D155,0)</f>
        <v>0</v>
      </c>
      <c r="F155" s="325">
        <f>IF(B155=Datos!$C$45+1,-PMT((1+'Formato 5'!$E$27)^(1/12)-1,Datos!$C$46,C155),IF('Formato 5'!B155&lt;=Datos!$C$47,F154,0))</f>
        <v>0</v>
      </c>
      <c r="G155" s="325">
        <f>IF(B155=Datos!$C$45,'Formato 3'!$F$56,IF('Formato 5'!B155&gt;Datos!$C$45,'Formato 5'!C155-'Formato 5'!E155,0))</f>
        <v>0</v>
      </c>
      <c r="H155" s="30"/>
      <c r="J155" s="332">
        <f t="shared" si="11"/>
        <v>122</v>
      </c>
      <c r="K155" s="325">
        <f>IF(J155&gt;Datos!$C$45,'Formato 5'!O154,0)</f>
        <v>0</v>
      </c>
      <c r="L155" s="325">
        <f>IF(J155&gt;Datos!$C$45,K155*((1+$E$27)^(1/12)-1),0)</f>
        <v>0</v>
      </c>
      <c r="M155" s="325">
        <f>IF(J155&gt;Datos!$C$45,N155-L155,0)</f>
        <v>0</v>
      </c>
      <c r="N155" s="325">
        <f>IF(J155=Datos!$C$45+1,-PMT((1+'Formato 5'!$E$27)^(1/12)-1,Datos!$C$46,K155),IF('Formato 5'!J155&lt;=Datos!$C$47,N154,0))</f>
        <v>0</v>
      </c>
      <c r="O155" s="325">
        <f>IF(J155=Datos!$C$45,'Formato 3'!$M$56,IF('Formato 5'!J155&gt;Datos!$C$45,'Formato 5'!K155-'Formato 5'!M155,0))</f>
        <v>0</v>
      </c>
      <c r="Q155" s="325">
        <f t="shared" si="3"/>
        <v>0</v>
      </c>
    </row>
    <row r="156" spans="2:17">
      <c r="B156" s="332">
        <f t="shared" si="10"/>
        <v>123</v>
      </c>
      <c r="C156" s="325">
        <f>IF(B156&gt;Datos!$C$45,'Formato 5'!G155,0)</f>
        <v>0</v>
      </c>
      <c r="D156" s="325">
        <f>IF(B156&gt;Datos!$C$45,C156*((1+$E$27)^(1/12)-1),0)</f>
        <v>0</v>
      </c>
      <c r="E156" s="325">
        <f>IF(B156&gt;Datos!$C$45,F156-D156,0)</f>
        <v>0</v>
      </c>
      <c r="F156" s="325">
        <f>IF(B156=Datos!$C$45+1,-PMT((1+'Formato 5'!$E$27)^(1/12)-1,Datos!$C$46,C156),IF('Formato 5'!B156&lt;=Datos!$C$47,F155,0))</f>
        <v>0</v>
      </c>
      <c r="G156" s="325">
        <f>IF(B156=Datos!$C$45,'Formato 3'!$F$56,IF('Formato 5'!B156&gt;Datos!$C$45,'Formato 5'!C156-'Formato 5'!E156,0))</f>
        <v>0</v>
      </c>
      <c r="H156" s="30"/>
      <c r="J156" s="332">
        <f t="shared" si="11"/>
        <v>123</v>
      </c>
      <c r="K156" s="325">
        <f>IF(J156&gt;Datos!$C$45,'Formato 5'!O155,0)</f>
        <v>0</v>
      </c>
      <c r="L156" s="325">
        <f>IF(J156&gt;Datos!$C$45,K156*((1+$E$27)^(1/12)-1),0)</f>
        <v>0</v>
      </c>
      <c r="M156" s="325">
        <f>IF(J156&gt;Datos!$C$45,N156-L156,0)</f>
        <v>0</v>
      </c>
      <c r="N156" s="325">
        <f>IF(J156=Datos!$C$45+1,-PMT((1+'Formato 5'!$E$27)^(1/12)-1,Datos!$C$46,K156),IF('Formato 5'!J156&lt;=Datos!$C$47,N155,0))</f>
        <v>0</v>
      </c>
      <c r="O156" s="325">
        <f>IF(J156=Datos!$C$45,'Formato 3'!$M$56,IF('Formato 5'!J156&gt;Datos!$C$45,'Formato 5'!K156-'Formato 5'!M156,0))</f>
        <v>0</v>
      </c>
      <c r="Q156" s="325">
        <f t="shared" si="3"/>
        <v>0</v>
      </c>
    </row>
    <row r="157" spans="2:17">
      <c r="B157" s="332">
        <f t="shared" si="10"/>
        <v>124</v>
      </c>
      <c r="C157" s="325">
        <f>IF(B157&gt;Datos!$C$45,'Formato 5'!G156,0)</f>
        <v>0</v>
      </c>
      <c r="D157" s="325">
        <f>IF(B157&gt;Datos!$C$45,C157*((1+$E$27)^(1/12)-1),0)</f>
        <v>0</v>
      </c>
      <c r="E157" s="325">
        <f>IF(B157&gt;Datos!$C$45,F157-D157,0)</f>
        <v>0</v>
      </c>
      <c r="F157" s="325">
        <f>IF(B157=Datos!$C$45+1,-PMT((1+'Formato 5'!$E$27)^(1/12)-1,Datos!$C$46,C157),IF('Formato 5'!B157&lt;=Datos!$C$47,F156,0))</f>
        <v>0</v>
      </c>
      <c r="G157" s="325">
        <f>IF(B157=Datos!$C$45,'Formato 3'!$F$56,IF('Formato 5'!B157&gt;Datos!$C$45,'Formato 5'!C157-'Formato 5'!E157,0))</f>
        <v>0</v>
      </c>
      <c r="H157" s="30"/>
      <c r="J157" s="332">
        <f t="shared" si="11"/>
        <v>124</v>
      </c>
      <c r="K157" s="325">
        <f>IF(J157&gt;Datos!$C$45,'Formato 5'!O156,0)</f>
        <v>0</v>
      </c>
      <c r="L157" s="325">
        <f>IF(J157&gt;Datos!$C$45,K157*((1+$E$27)^(1/12)-1),0)</f>
        <v>0</v>
      </c>
      <c r="M157" s="325">
        <f>IF(J157&gt;Datos!$C$45,N157-L157,0)</f>
        <v>0</v>
      </c>
      <c r="N157" s="325">
        <f>IF(J157=Datos!$C$45+1,-PMT((1+'Formato 5'!$E$27)^(1/12)-1,Datos!$C$46,K157),IF('Formato 5'!J157&lt;=Datos!$C$47,N156,0))</f>
        <v>0</v>
      </c>
      <c r="O157" s="325">
        <f>IF(J157=Datos!$C$45,'Formato 3'!$M$56,IF('Formato 5'!J157&gt;Datos!$C$45,'Formato 5'!K157-'Formato 5'!M157,0))</f>
        <v>0</v>
      </c>
      <c r="Q157" s="325">
        <f t="shared" si="3"/>
        <v>0</v>
      </c>
    </row>
    <row r="158" spans="2:17">
      <c r="B158" s="332">
        <f t="shared" si="10"/>
        <v>125</v>
      </c>
      <c r="C158" s="325">
        <f>IF(B158&gt;Datos!$C$45,'Formato 5'!G157,0)</f>
        <v>0</v>
      </c>
      <c r="D158" s="325">
        <f>IF(B158&gt;Datos!$C$45,C158*((1+$E$27)^(1/12)-1),0)</f>
        <v>0</v>
      </c>
      <c r="E158" s="325">
        <f>IF(B158&gt;Datos!$C$45,F158-D158,0)</f>
        <v>0</v>
      </c>
      <c r="F158" s="325">
        <f>IF(B158=Datos!$C$45+1,-PMT((1+'Formato 5'!$E$27)^(1/12)-1,Datos!$C$46,C158),IF('Formato 5'!B158&lt;=Datos!$C$47,F157,0))</f>
        <v>0</v>
      </c>
      <c r="G158" s="325">
        <f>IF(B158=Datos!$C$45,'Formato 3'!$F$56,IF('Formato 5'!B158&gt;Datos!$C$45,'Formato 5'!C158-'Formato 5'!E158,0))</f>
        <v>0</v>
      </c>
      <c r="H158" s="30"/>
      <c r="J158" s="332">
        <f t="shared" si="11"/>
        <v>125</v>
      </c>
      <c r="K158" s="325">
        <f>IF(J158&gt;Datos!$C$45,'Formato 5'!O157,0)</f>
        <v>0</v>
      </c>
      <c r="L158" s="325">
        <f>IF(J158&gt;Datos!$C$45,K158*((1+$E$27)^(1/12)-1),0)</f>
        <v>0</v>
      </c>
      <c r="M158" s="325">
        <f>IF(J158&gt;Datos!$C$45,N158-L158,0)</f>
        <v>0</v>
      </c>
      <c r="N158" s="325">
        <f>IF(J158=Datos!$C$45+1,-PMT((1+'Formato 5'!$E$27)^(1/12)-1,Datos!$C$46,K158),IF('Formato 5'!J158&lt;=Datos!$C$47,N157,0))</f>
        <v>0</v>
      </c>
      <c r="O158" s="325">
        <f>IF(J158=Datos!$C$45,'Formato 3'!$M$56,IF('Formato 5'!J158&gt;Datos!$C$45,'Formato 5'!K158-'Formato 5'!M158,0))</f>
        <v>0</v>
      </c>
      <c r="Q158" s="325">
        <f t="shared" si="3"/>
        <v>0</v>
      </c>
    </row>
    <row r="159" spans="2:17">
      <c r="B159" s="332">
        <f t="shared" si="10"/>
        <v>126</v>
      </c>
      <c r="C159" s="325">
        <f>IF(B159&gt;Datos!$C$45,'Formato 5'!G158,0)</f>
        <v>0</v>
      </c>
      <c r="D159" s="325">
        <f>IF(B159&gt;Datos!$C$45,C159*((1+$E$27)^(1/12)-1),0)</f>
        <v>0</v>
      </c>
      <c r="E159" s="325">
        <f>IF(B159&gt;Datos!$C$45,F159-D159,0)</f>
        <v>0</v>
      </c>
      <c r="F159" s="325">
        <f>IF(B159=Datos!$C$45+1,-PMT((1+'Formato 5'!$E$27)^(1/12)-1,Datos!$C$46,C159),IF('Formato 5'!B159&lt;=Datos!$C$47,F158,0))</f>
        <v>0</v>
      </c>
      <c r="G159" s="325">
        <f>IF(B159=Datos!$C$45,'Formato 3'!$F$56,IF('Formato 5'!B159&gt;Datos!$C$45,'Formato 5'!C159-'Formato 5'!E159,0))</f>
        <v>0</v>
      </c>
      <c r="H159" s="30"/>
      <c r="J159" s="332">
        <f t="shared" si="11"/>
        <v>126</v>
      </c>
      <c r="K159" s="325">
        <f>IF(J159&gt;Datos!$C$45,'Formato 5'!O158,0)</f>
        <v>0</v>
      </c>
      <c r="L159" s="325">
        <f>IF(J159&gt;Datos!$C$45,K159*((1+$E$27)^(1/12)-1),0)</f>
        <v>0</v>
      </c>
      <c r="M159" s="325">
        <f>IF(J159&gt;Datos!$C$45,N159-L159,0)</f>
        <v>0</v>
      </c>
      <c r="N159" s="325">
        <f>IF(J159=Datos!$C$45+1,-PMT((1+'Formato 5'!$E$27)^(1/12)-1,Datos!$C$46,K159),IF('Formato 5'!J159&lt;=Datos!$C$47,N158,0))</f>
        <v>0</v>
      </c>
      <c r="O159" s="325">
        <f>IF(J159=Datos!$C$45,'Formato 3'!$M$56,IF('Formato 5'!J159&gt;Datos!$C$45,'Formato 5'!K159-'Formato 5'!M159,0))</f>
        <v>0</v>
      </c>
      <c r="Q159" s="325">
        <f t="shared" si="3"/>
        <v>0</v>
      </c>
    </row>
    <row r="160" spans="2:17">
      <c r="B160" s="332">
        <f t="shared" si="10"/>
        <v>127</v>
      </c>
      <c r="C160" s="325">
        <f>IF(B160&gt;Datos!$C$45,'Formato 5'!G159,0)</f>
        <v>0</v>
      </c>
      <c r="D160" s="325">
        <f>IF(B160&gt;Datos!$C$45,C160*((1+$E$27)^(1/12)-1),0)</f>
        <v>0</v>
      </c>
      <c r="E160" s="325">
        <f>IF(B160&gt;Datos!$C$45,F160-D160,0)</f>
        <v>0</v>
      </c>
      <c r="F160" s="325">
        <f>IF(B160=Datos!$C$45+1,-PMT((1+'Formato 5'!$E$27)^(1/12)-1,Datos!$C$46,C160),IF('Formato 5'!B160&lt;=Datos!$C$47,F159,0))</f>
        <v>0</v>
      </c>
      <c r="G160" s="325">
        <f>IF(B160=Datos!$C$45,'Formato 3'!$F$56,IF('Formato 5'!B160&gt;Datos!$C$45,'Formato 5'!C160-'Formato 5'!E160,0))</f>
        <v>0</v>
      </c>
      <c r="H160" s="30"/>
      <c r="J160" s="332">
        <f t="shared" si="11"/>
        <v>127</v>
      </c>
      <c r="K160" s="325">
        <f>IF(J160&gt;Datos!$C$45,'Formato 5'!O159,0)</f>
        <v>0</v>
      </c>
      <c r="L160" s="325">
        <f>IF(J160&gt;Datos!$C$45,K160*((1+$E$27)^(1/12)-1),0)</f>
        <v>0</v>
      </c>
      <c r="M160" s="325">
        <f>IF(J160&gt;Datos!$C$45,N160-L160,0)</f>
        <v>0</v>
      </c>
      <c r="N160" s="325">
        <f>IF(J160=Datos!$C$45+1,-PMT((1+'Formato 5'!$E$27)^(1/12)-1,Datos!$C$46,K160),IF('Formato 5'!J160&lt;=Datos!$C$47,N159,0))</f>
        <v>0</v>
      </c>
      <c r="O160" s="325">
        <f>IF(J160=Datos!$C$45,'Formato 3'!$M$56,IF('Formato 5'!J160&gt;Datos!$C$45,'Formato 5'!K160-'Formato 5'!M160,0))</f>
        <v>0</v>
      </c>
      <c r="Q160" s="325">
        <f t="shared" si="3"/>
        <v>0</v>
      </c>
    </row>
    <row r="161" spans="2:17">
      <c r="B161" s="332">
        <f t="shared" si="10"/>
        <v>128</v>
      </c>
      <c r="C161" s="325">
        <f>IF(B161&gt;Datos!$C$45,'Formato 5'!G160,0)</f>
        <v>0</v>
      </c>
      <c r="D161" s="325">
        <f>IF(B161&gt;Datos!$C$45,C161*((1+$E$27)^(1/12)-1),0)</f>
        <v>0</v>
      </c>
      <c r="E161" s="325">
        <f>IF(B161&gt;Datos!$C$45,F161-D161,0)</f>
        <v>0</v>
      </c>
      <c r="F161" s="325">
        <f>IF(B161=Datos!$C$45+1,-PMT((1+'Formato 5'!$E$27)^(1/12)-1,Datos!$C$46,C161),IF('Formato 5'!B161&lt;=Datos!$C$47,F160,0))</f>
        <v>0</v>
      </c>
      <c r="G161" s="325">
        <f>IF(B161=Datos!$C$45,'Formato 3'!$F$56,IF('Formato 5'!B161&gt;Datos!$C$45,'Formato 5'!C161-'Formato 5'!E161,0))</f>
        <v>0</v>
      </c>
      <c r="H161" s="30"/>
      <c r="J161" s="332">
        <f t="shared" si="11"/>
        <v>128</v>
      </c>
      <c r="K161" s="325">
        <f>IF(J161&gt;Datos!$C$45,'Formato 5'!O160,0)</f>
        <v>0</v>
      </c>
      <c r="L161" s="325">
        <f>IF(J161&gt;Datos!$C$45,K161*((1+$E$27)^(1/12)-1),0)</f>
        <v>0</v>
      </c>
      <c r="M161" s="325">
        <f>IF(J161&gt;Datos!$C$45,N161-L161,0)</f>
        <v>0</v>
      </c>
      <c r="N161" s="325">
        <f>IF(J161=Datos!$C$45+1,-PMT((1+'Formato 5'!$E$27)^(1/12)-1,Datos!$C$46,K161),IF('Formato 5'!J161&lt;=Datos!$C$47,N160,0))</f>
        <v>0</v>
      </c>
      <c r="O161" s="325">
        <f>IF(J161=Datos!$C$45,'Formato 3'!$M$56,IF('Formato 5'!J161&gt;Datos!$C$45,'Formato 5'!K161-'Formato 5'!M161,0))</f>
        <v>0</v>
      </c>
      <c r="Q161" s="325">
        <f t="shared" si="3"/>
        <v>0</v>
      </c>
    </row>
    <row r="162" spans="2:17">
      <c r="B162" s="332">
        <f>B161+1</f>
        <v>129</v>
      </c>
      <c r="C162" s="325">
        <f>IF(B162&gt;Datos!$C$45,'Formato 5'!G161,0)</f>
        <v>0</v>
      </c>
      <c r="D162" s="325">
        <f>IF(B162&gt;Datos!$C$45,C162*((1+$E$27)^(1/12)-1),0)</f>
        <v>0</v>
      </c>
      <c r="E162" s="325">
        <f>IF(B162&gt;Datos!$C$45,F162-D162,0)</f>
        <v>0</v>
      </c>
      <c r="F162" s="325">
        <f>IF(B162=Datos!$C$45+1,-PMT((1+'Formato 5'!$E$27)^(1/12)-1,Datos!$C$46,C162),IF('Formato 5'!B162&lt;=Datos!$C$47,F161,0))</f>
        <v>0</v>
      </c>
      <c r="G162" s="325">
        <f>IF(B162=Datos!$C$45,'Formato 3'!$F$56,IF('Formato 5'!B162&gt;Datos!$C$45,'Formato 5'!C162-'Formato 5'!E162,0))</f>
        <v>0</v>
      </c>
      <c r="H162" s="30"/>
      <c r="J162" s="332">
        <f>J161+1</f>
        <v>129</v>
      </c>
      <c r="K162" s="325">
        <f>IF(J162&gt;Datos!$C$45,'Formato 5'!O161,0)</f>
        <v>0</v>
      </c>
      <c r="L162" s="325">
        <f>IF(J162&gt;Datos!$C$45,K162*((1+$E$27)^(1/12)-1),0)</f>
        <v>0</v>
      </c>
      <c r="M162" s="325">
        <f>IF(J162&gt;Datos!$C$45,N162-L162,0)</f>
        <v>0</v>
      </c>
      <c r="N162" s="325">
        <f>IF(J162=Datos!$C$45+1,-PMT((1+'Formato 5'!$E$27)^(1/12)-1,Datos!$C$46,K162),IF('Formato 5'!J162&lt;=Datos!$C$47,N161,0))</f>
        <v>0</v>
      </c>
      <c r="O162" s="325">
        <f>IF(J162=Datos!$C$45,'Formato 3'!$M$56,IF('Formato 5'!J162&gt;Datos!$C$45,'Formato 5'!K162-'Formato 5'!M162,0))</f>
        <v>0</v>
      </c>
      <c r="Q162" s="325">
        <f t="shared" si="3"/>
        <v>0</v>
      </c>
    </row>
    <row r="163" spans="2:17">
      <c r="B163" s="332">
        <f t="shared" ref="B163:B226" si="12">B162+1</f>
        <v>130</v>
      </c>
      <c r="C163" s="325">
        <f>IF(B163&gt;Datos!$C$45,'Formato 5'!G162,0)</f>
        <v>0</v>
      </c>
      <c r="D163" s="325">
        <f>IF(B163&gt;Datos!$C$45,C163*((1+$E$27)^(1/12)-1),0)</f>
        <v>0</v>
      </c>
      <c r="E163" s="325">
        <f>IF(B163&gt;Datos!$C$45,F163-D163,0)</f>
        <v>0</v>
      </c>
      <c r="F163" s="325">
        <f>IF(B163=Datos!$C$45+1,-PMT((1+'Formato 5'!$E$27)^(1/12)-1,Datos!$C$46,C163),IF('Formato 5'!B163&lt;=Datos!$C$47,F162,0))</f>
        <v>0</v>
      </c>
      <c r="G163" s="325">
        <f>IF(B163=Datos!$C$45,'Formato 3'!$F$56,IF('Formato 5'!B163&gt;Datos!$C$45,'Formato 5'!C163-'Formato 5'!E163,0))</f>
        <v>0</v>
      </c>
      <c r="H163" s="30"/>
      <c r="J163" s="332">
        <f t="shared" ref="J163:J226" si="13">J162+1</f>
        <v>130</v>
      </c>
      <c r="K163" s="325">
        <f>IF(J163&gt;Datos!$C$45,'Formato 5'!O162,0)</f>
        <v>0</v>
      </c>
      <c r="L163" s="325">
        <f>IF(J163&gt;Datos!$C$45,K163*((1+$E$27)^(1/12)-1),0)</f>
        <v>0</v>
      </c>
      <c r="M163" s="325">
        <f>IF(J163&gt;Datos!$C$45,N163-L163,0)</f>
        <v>0</v>
      </c>
      <c r="N163" s="325">
        <f>IF(J163=Datos!$C$45+1,-PMT((1+'Formato 5'!$E$27)^(1/12)-1,Datos!$C$46,K163),IF('Formato 5'!J163&lt;=Datos!$C$47,N162,0))</f>
        <v>0</v>
      </c>
      <c r="O163" s="325">
        <f>IF(J163=Datos!$C$45,'Formato 3'!$M$56,IF('Formato 5'!J163&gt;Datos!$C$45,'Formato 5'!K163-'Formato 5'!M163,0))</f>
        <v>0</v>
      </c>
      <c r="Q163" s="325">
        <f t="shared" ref="Q163:Q226" si="14">+F163+N163</f>
        <v>0</v>
      </c>
    </row>
    <row r="164" spans="2:17">
      <c r="B164" s="332">
        <f t="shared" si="12"/>
        <v>131</v>
      </c>
      <c r="C164" s="325">
        <f>IF(B164&gt;Datos!$C$45,'Formato 5'!G163,0)</f>
        <v>0</v>
      </c>
      <c r="D164" s="325">
        <f>IF(B164&gt;Datos!$C$45,C164*((1+$E$27)^(1/12)-1),0)</f>
        <v>0</v>
      </c>
      <c r="E164" s="325">
        <f>IF(B164&gt;Datos!$C$45,F164-D164,0)</f>
        <v>0</v>
      </c>
      <c r="F164" s="325">
        <f>IF(B164=Datos!$C$45+1,-PMT((1+'Formato 5'!$E$27)^(1/12)-1,Datos!$C$46,C164),IF('Formato 5'!B164&lt;=Datos!$C$47,F163,0))</f>
        <v>0</v>
      </c>
      <c r="G164" s="325">
        <f>IF(B164=Datos!$C$45,'Formato 3'!$F$56,IF('Formato 5'!B164&gt;Datos!$C$45,'Formato 5'!C164-'Formato 5'!E164,0))</f>
        <v>0</v>
      </c>
      <c r="H164" s="30"/>
      <c r="J164" s="332">
        <f t="shared" si="13"/>
        <v>131</v>
      </c>
      <c r="K164" s="325">
        <f>IF(J164&gt;Datos!$C$45,'Formato 5'!O163,0)</f>
        <v>0</v>
      </c>
      <c r="L164" s="325">
        <f>IF(J164&gt;Datos!$C$45,K164*((1+$E$27)^(1/12)-1),0)</f>
        <v>0</v>
      </c>
      <c r="M164" s="325">
        <f>IF(J164&gt;Datos!$C$45,N164-L164,0)</f>
        <v>0</v>
      </c>
      <c r="N164" s="325">
        <f>IF(J164=Datos!$C$45+1,-PMT((1+'Formato 5'!$E$27)^(1/12)-1,Datos!$C$46,K164),IF('Formato 5'!J164&lt;=Datos!$C$47,N163,0))</f>
        <v>0</v>
      </c>
      <c r="O164" s="325">
        <f>IF(J164=Datos!$C$45,'Formato 3'!$M$56,IF('Formato 5'!J164&gt;Datos!$C$45,'Formato 5'!K164-'Formato 5'!M164,0))</f>
        <v>0</v>
      </c>
      <c r="Q164" s="325">
        <f t="shared" si="14"/>
        <v>0</v>
      </c>
    </row>
    <row r="165" spans="2:17">
      <c r="B165" s="332">
        <f t="shared" si="12"/>
        <v>132</v>
      </c>
      <c r="C165" s="325">
        <f>IF(B165&gt;Datos!$C$45,'Formato 5'!G164,0)</f>
        <v>0</v>
      </c>
      <c r="D165" s="325">
        <f>IF(B165&gt;Datos!$C$45,C165*((1+$E$27)^(1/12)-1),0)</f>
        <v>0</v>
      </c>
      <c r="E165" s="325">
        <f>IF(B165&gt;Datos!$C$45,F165-D165,0)</f>
        <v>0</v>
      </c>
      <c r="F165" s="325">
        <f>IF(B165=Datos!$C$45+1,-PMT((1+'Formato 5'!$E$27)^(1/12)-1,Datos!$C$46,C165),IF('Formato 5'!B165&lt;=Datos!$C$47,F164,0))</f>
        <v>0</v>
      </c>
      <c r="G165" s="325">
        <f>IF(B165=Datos!$C$45,'Formato 3'!$F$56,IF('Formato 5'!B165&gt;Datos!$C$45,'Formato 5'!C165-'Formato 5'!E165,0))</f>
        <v>0</v>
      </c>
      <c r="H165" s="30"/>
      <c r="J165" s="332">
        <f t="shared" si="13"/>
        <v>132</v>
      </c>
      <c r="K165" s="325">
        <f>IF(J165&gt;Datos!$C$45,'Formato 5'!O164,0)</f>
        <v>0</v>
      </c>
      <c r="L165" s="325">
        <f>IF(J165&gt;Datos!$C$45,K165*((1+$E$27)^(1/12)-1),0)</f>
        <v>0</v>
      </c>
      <c r="M165" s="325">
        <f>IF(J165&gt;Datos!$C$45,N165-L165,0)</f>
        <v>0</v>
      </c>
      <c r="N165" s="325">
        <f>IF(J165=Datos!$C$45+1,-PMT((1+'Formato 5'!$E$27)^(1/12)-1,Datos!$C$46,K165),IF('Formato 5'!J165&lt;=Datos!$C$47,N164,0))</f>
        <v>0</v>
      </c>
      <c r="O165" s="325">
        <f>IF(J165=Datos!$C$45,'Formato 3'!$M$56,IF('Formato 5'!J165&gt;Datos!$C$45,'Formato 5'!K165-'Formato 5'!M165,0))</f>
        <v>0</v>
      </c>
      <c r="Q165" s="325">
        <f t="shared" si="14"/>
        <v>0</v>
      </c>
    </row>
    <row r="166" spans="2:17">
      <c r="B166" s="332">
        <f t="shared" si="12"/>
        <v>133</v>
      </c>
      <c r="C166" s="325">
        <f>IF(B166&gt;Datos!$C$45,'Formato 5'!G165,0)</f>
        <v>0</v>
      </c>
      <c r="D166" s="325">
        <f>IF(B166&gt;Datos!$C$45,C166*((1+$E$27)^(1/12)-1),0)</f>
        <v>0</v>
      </c>
      <c r="E166" s="325">
        <f>IF(B166&gt;Datos!$C$45,F166-D166,0)</f>
        <v>0</v>
      </c>
      <c r="F166" s="325">
        <f>IF(B166=Datos!$C$45+1,-PMT((1+'Formato 5'!$E$27)^(1/12)-1,Datos!$C$46,C166),IF('Formato 5'!B166&lt;=Datos!$C$47,F165,0))</f>
        <v>0</v>
      </c>
      <c r="G166" s="325">
        <f>IF(B166=Datos!$C$45,'Formato 3'!$F$56,IF('Formato 5'!B166&gt;Datos!$C$45,'Formato 5'!C166-'Formato 5'!E166,0))</f>
        <v>0</v>
      </c>
      <c r="H166" s="30"/>
      <c r="J166" s="332">
        <f t="shared" si="13"/>
        <v>133</v>
      </c>
      <c r="K166" s="325">
        <f>IF(J166&gt;Datos!$C$45,'Formato 5'!O165,0)</f>
        <v>0</v>
      </c>
      <c r="L166" s="325">
        <f>IF(J166&gt;Datos!$C$45,K166*((1+$E$27)^(1/12)-1),0)</f>
        <v>0</v>
      </c>
      <c r="M166" s="325">
        <f>IF(J166&gt;Datos!$C$45,N166-L166,0)</f>
        <v>0</v>
      </c>
      <c r="N166" s="325">
        <f>IF(J166=Datos!$C$45+1,-PMT((1+'Formato 5'!$E$27)^(1/12)-1,Datos!$C$46,K166),IF('Formato 5'!J166&lt;=Datos!$C$47,N165,0))</f>
        <v>0</v>
      </c>
      <c r="O166" s="325">
        <f>IF(J166=Datos!$C$45,'Formato 3'!$M$56,IF('Formato 5'!J166&gt;Datos!$C$45,'Formato 5'!K166-'Formato 5'!M166,0))</f>
        <v>0</v>
      </c>
      <c r="Q166" s="325">
        <f t="shared" si="14"/>
        <v>0</v>
      </c>
    </row>
    <row r="167" spans="2:17">
      <c r="B167" s="332">
        <f t="shared" si="12"/>
        <v>134</v>
      </c>
      <c r="C167" s="325">
        <f>IF(B167&gt;Datos!$C$45,'Formato 5'!G166,0)</f>
        <v>0</v>
      </c>
      <c r="D167" s="325">
        <f>IF(B167&gt;Datos!$C$45,C167*((1+$E$27)^(1/12)-1),0)</f>
        <v>0</v>
      </c>
      <c r="E167" s="325">
        <f>IF(B167&gt;Datos!$C$45,F167-D167,0)</f>
        <v>0</v>
      </c>
      <c r="F167" s="325">
        <f>IF(B167=Datos!$C$45+1,-PMT((1+'Formato 5'!$E$27)^(1/12)-1,Datos!$C$46,C167),IF('Formato 5'!B167&lt;=Datos!$C$47,F166,0))</f>
        <v>0</v>
      </c>
      <c r="G167" s="325">
        <f>IF(B167=Datos!$C$45,'Formato 3'!$F$56,IF('Formato 5'!B167&gt;Datos!$C$45,'Formato 5'!C167-'Formato 5'!E167,0))</f>
        <v>0</v>
      </c>
      <c r="H167" s="30"/>
      <c r="J167" s="332">
        <f t="shared" si="13"/>
        <v>134</v>
      </c>
      <c r="K167" s="325">
        <f>IF(J167&gt;Datos!$C$45,'Formato 5'!O166,0)</f>
        <v>0</v>
      </c>
      <c r="L167" s="325">
        <f>IF(J167&gt;Datos!$C$45,K167*((1+$E$27)^(1/12)-1),0)</f>
        <v>0</v>
      </c>
      <c r="M167" s="325">
        <f>IF(J167&gt;Datos!$C$45,N167-L167,0)</f>
        <v>0</v>
      </c>
      <c r="N167" s="325">
        <f>IF(J167=Datos!$C$45+1,-PMT((1+'Formato 5'!$E$27)^(1/12)-1,Datos!$C$46,K167),IF('Formato 5'!J167&lt;=Datos!$C$47,N166,0))</f>
        <v>0</v>
      </c>
      <c r="O167" s="325">
        <f>IF(J167=Datos!$C$45,'Formato 3'!$M$56,IF('Formato 5'!J167&gt;Datos!$C$45,'Formato 5'!K167-'Formato 5'!M167,0))</f>
        <v>0</v>
      </c>
      <c r="Q167" s="325">
        <f t="shared" si="14"/>
        <v>0</v>
      </c>
    </row>
    <row r="168" spans="2:17">
      <c r="B168" s="332">
        <f t="shared" si="12"/>
        <v>135</v>
      </c>
      <c r="C168" s="325">
        <f>IF(B168&gt;Datos!$C$45,'Formato 5'!G167,0)</f>
        <v>0</v>
      </c>
      <c r="D168" s="325">
        <f>IF(B168&gt;Datos!$C$45,C168*((1+$E$27)^(1/12)-1),0)</f>
        <v>0</v>
      </c>
      <c r="E168" s="325">
        <f>IF(B168&gt;Datos!$C$45,F168-D168,0)</f>
        <v>0</v>
      </c>
      <c r="F168" s="325">
        <f>IF(B168=Datos!$C$45+1,-PMT((1+'Formato 5'!$E$27)^(1/12)-1,Datos!$C$46,C168),IF('Formato 5'!B168&lt;=Datos!$C$47,F167,0))</f>
        <v>0</v>
      </c>
      <c r="G168" s="325">
        <f>IF(B168=Datos!$C$45,'Formato 3'!$F$56,IF('Formato 5'!B168&gt;Datos!$C$45,'Formato 5'!C168-'Formato 5'!E168,0))</f>
        <v>0</v>
      </c>
      <c r="H168" s="30"/>
      <c r="J168" s="332">
        <f t="shared" si="13"/>
        <v>135</v>
      </c>
      <c r="K168" s="325">
        <f>IF(J168&gt;Datos!$C$45,'Formato 5'!O167,0)</f>
        <v>0</v>
      </c>
      <c r="L168" s="325">
        <f>IF(J168&gt;Datos!$C$45,K168*((1+$E$27)^(1/12)-1),0)</f>
        <v>0</v>
      </c>
      <c r="M168" s="325">
        <f>IF(J168&gt;Datos!$C$45,N168-L168,0)</f>
        <v>0</v>
      </c>
      <c r="N168" s="325">
        <f>IF(J168=Datos!$C$45+1,-PMT((1+'Formato 5'!$E$27)^(1/12)-1,Datos!$C$46,K168),IF('Formato 5'!J168&lt;=Datos!$C$47,N167,0))</f>
        <v>0</v>
      </c>
      <c r="O168" s="325">
        <f>IF(J168=Datos!$C$45,'Formato 3'!$M$56,IF('Formato 5'!J168&gt;Datos!$C$45,'Formato 5'!K168-'Formato 5'!M168,0))</f>
        <v>0</v>
      </c>
      <c r="Q168" s="325">
        <f t="shared" si="14"/>
        <v>0</v>
      </c>
    </row>
    <row r="169" spans="2:17">
      <c r="B169" s="332">
        <f t="shared" si="12"/>
        <v>136</v>
      </c>
      <c r="C169" s="325">
        <f>IF(B169&gt;Datos!$C$45,'Formato 5'!G168,0)</f>
        <v>0</v>
      </c>
      <c r="D169" s="325">
        <f>IF(B169&gt;Datos!$C$45,C169*((1+$E$27)^(1/12)-1),0)</f>
        <v>0</v>
      </c>
      <c r="E169" s="325">
        <f>IF(B169&gt;Datos!$C$45,F169-D169,0)</f>
        <v>0</v>
      </c>
      <c r="F169" s="325">
        <f>IF(B169=Datos!$C$45+1,-PMT((1+'Formato 5'!$E$27)^(1/12)-1,Datos!$C$46,C169),IF('Formato 5'!B169&lt;=Datos!$C$47,F168,0))</f>
        <v>0</v>
      </c>
      <c r="G169" s="325">
        <f>IF(B169=Datos!$C$45,'Formato 3'!$F$56,IF('Formato 5'!B169&gt;Datos!$C$45,'Formato 5'!C169-'Formato 5'!E169,0))</f>
        <v>0</v>
      </c>
      <c r="H169" s="30"/>
      <c r="J169" s="332">
        <f t="shared" si="13"/>
        <v>136</v>
      </c>
      <c r="K169" s="325">
        <f>IF(J169&gt;Datos!$C$45,'Formato 5'!O168,0)</f>
        <v>0</v>
      </c>
      <c r="L169" s="325">
        <f>IF(J169&gt;Datos!$C$45,K169*((1+$E$27)^(1/12)-1),0)</f>
        <v>0</v>
      </c>
      <c r="M169" s="325">
        <f>IF(J169&gt;Datos!$C$45,N169-L169,0)</f>
        <v>0</v>
      </c>
      <c r="N169" s="325">
        <f>IF(J169=Datos!$C$45+1,-PMT((1+'Formato 5'!$E$27)^(1/12)-1,Datos!$C$46,K169),IF('Formato 5'!J169&lt;=Datos!$C$47,N168,0))</f>
        <v>0</v>
      </c>
      <c r="O169" s="325">
        <f>IF(J169=Datos!$C$45,'Formato 3'!$M$56,IF('Formato 5'!J169&gt;Datos!$C$45,'Formato 5'!K169-'Formato 5'!M169,0))</f>
        <v>0</v>
      </c>
      <c r="Q169" s="325">
        <f t="shared" si="14"/>
        <v>0</v>
      </c>
    </row>
    <row r="170" spans="2:17">
      <c r="B170" s="332">
        <f t="shared" si="12"/>
        <v>137</v>
      </c>
      <c r="C170" s="325">
        <f>IF(B170&gt;Datos!$C$45,'Formato 5'!G169,0)</f>
        <v>0</v>
      </c>
      <c r="D170" s="325">
        <f>IF(B170&gt;Datos!$C$45,C170*((1+$E$27)^(1/12)-1),0)</f>
        <v>0</v>
      </c>
      <c r="E170" s="325">
        <f>IF(B170&gt;Datos!$C$45,F170-D170,0)</f>
        <v>0</v>
      </c>
      <c r="F170" s="325">
        <f>IF(B170=Datos!$C$45+1,-PMT((1+'Formato 5'!$E$27)^(1/12)-1,Datos!$C$46,C170),IF('Formato 5'!B170&lt;=Datos!$C$47,F169,0))</f>
        <v>0</v>
      </c>
      <c r="G170" s="325">
        <f>IF(B170=Datos!$C$45,'Formato 3'!$F$56,IF('Formato 5'!B170&gt;Datos!$C$45,'Formato 5'!C170-'Formato 5'!E170,0))</f>
        <v>0</v>
      </c>
      <c r="H170" s="30"/>
      <c r="J170" s="332">
        <f t="shared" si="13"/>
        <v>137</v>
      </c>
      <c r="K170" s="325">
        <f>IF(J170&gt;Datos!$C$45,'Formato 5'!O169,0)</f>
        <v>0</v>
      </c>
      <c r="L170" s="325">
        <f>IF(J170&gt;Datos!$C$45,K170*((1+$E$27)^(1/12)-1),0)</f>
        <v>0</v>
      </c>
      <c r="M170" s="325">
        <f>IF(J170&gt;Datos!$C$45,N170-L170,0)</f>
        <v>0</v>
      </c>
      <c r="N170" s="325">
        <f>IF(J170=Datos!$C$45+1,-PMT((1+'Formato 5'!$E$27)^(1/12)-1,Datos!$C$46,K170),IF('Formato 5'!J170&lt;=Datos!$C$47,N169,0))</f>
        <v>0</v>
      </c>
      <c r="O170" s="325">
        <f>IF(J170=Datos!$C$45,'Formato 3'!$M$56,IF('Formato 5'!J170&gt;Datos!$C$45,'Formato 5'!K170-'Formato 5'!M170,0))</f>
        <v>0</v>
      </c>
      <c r="Q170" s="325">
        <f t="shared" si="14"/>
        <v>0</v>
      </c>
    </row>
    <row r="171" spans="2:17">
      <c r="B171" s="332">
        <f t="shared" si="12"/>
        <v>138</v>
      </c>
      <c r="C171" s="325">
        <f>IF(B171&gt;Datos!$C$45,'Formato 5'!G170,0)</f>
        <v>0</v>
      </c>
      <c r="D171" s="325">
        <f>IF(B171&gt;Datos!$C$45,C171*((1+$E$27)^(1/12)-1),0)</f>
        <v>0</v>
      </c>
      <c r="E171" s="325">
        <f>IF(B171&gt;Datos!$C$45,F171-D171,0)</f>
        <v>0</v>
      </c>
      <c r="F171" s="325">
        <f>IF(B171=Datos!$C$45+1,-PMT((1+'Formato 5'!$E$27)^(1/12)-1,Datos!$C$46,C171),IF('Formato 5'!B171&lt;=Datos!$C$47,F170,0))</f>
        <v>0</v>
      </c>
      <c r="G171" s="325">
        <f>IF(B171=Datos!$C$45,'Formato 3'!$F$56,IF('Formato 5'!B171&gt;Datos!$C$45,'Formato 5'!C171-'Formato 5'!E171,0))</f>
        <v>0</v>
      </c>
      <c r="H171" s="30"/>
      <c r="J171" s="332">
        <f t="shared" si="13"/>
        <v>138</v>
      </c>
      <c r="K171" s="325">
        <f>IF(J171&gt;Datos!$C$45,'Formato 5'!O170,0)</f>
        <v>0</v>
      </c>
      <c r="L171" s="325">
        <f>IF(J171&gt;Datos!$C$45,K171*((1+$E$27)^(1/12)-1),0)</f>
        <v>0</v>
      </c>
      <c r="M171" s="325">
        <f>IF(J171&gt;Datos!$C$45,N171-L171,0)</f>
        <v>0</v>
      </c>
      <c r="N171" s="325">
        <f>IF(J171=Datos!$C$45+1,-PMT((1+'Formato 5'!$E$27)^(1/12)-1,Datos!$C$46,K171),IF('Formato 5'!J171&lt;=Datos!$C$47,N170,0))</f>
        <v>0</v>
      </c>
      <c r="O171" s="325">
        <f>IF(J171=Datos!$C$45,'Formato 3'!$M$56,IF('Formato 5'!J171&gt;Datos!$C$45,'Formato 5'!K171-'Formato 5'!M171,0))</f>
        <v>0</v>
      </c>
      <c r="Q171" s="325">
        <f t="shared" si="14"/>
        <v>0</v>
      </c>
    </row>
    <row r="172" spans="2:17">
      <c r="B172" s="332">
        <f t="shared" si="12"/>
        <v>139</v>
      </c>
      <c r="C172" s="325">
        <f>IF(B172&gt;Datos!$C$45,'Formato 5'!G171,0)</f>
        <v>0</v>
      </c>
      <c r="D172" s="325">
        <f>IF(B172&gt;Datos!$C$45,C172*((1+$E$27)^(1/12)-1),0)</f>
        <v>0</v>
      </c>
      <c r="E172" s="325">
        <f>IF(B172&gt;Datos!$C$45,F172-D172,0)</f>
        <v>0</v>
      </c>
      <c r="F172" s="325">
        <f>IF(B172=Datos!$C$45+1,-PMT((1+'Formato 5'!$E$27)^(1/12)-1,Datos!$C$46,C172),IF('Formato 5'!B172&lt;=Datos!$C$47,F171,0))</f>
        <v>0</v>
      </c>
      <c r="G172" s="325">
        <f>IF(B172=Datos!$C$45,'Formato 3'!$F$56,IF('Formato 5'!B172&gt;Datos!$C$45,'Formato 5'!C172-'Formato 5'!E172,0))</f>
        <v>0</v>
      </c>
      <c r="H172" s="30"/>
      <c r="J172" s="332">
        <f t="shared" si="13"/>
        <v>139</v>
      </c>
      <c r="K172" s="325">
        <f>IF(J172&gt;Datos!$C$45,'Formato 5'!O171,0)</f>
        <v>0</v>
      </c>
      <c r="L172" s="325">
        <f>IF(J172&gt;Datos!$C$45,K172*((1+$E$27)^(1/12)-1),0)</f>
        <v>0</v>
      </c>
      <c r="M172" s="325">
        <f>IF(J172&gt;Datos!$C$45,N172-L172,0)</f>
        <v>0</v>
      </c>
      <c r="N172" s="325">
        <f>IF(J172=Datos!$C$45+1,-PMT((1+'Formato 5'!$E$27)^(1/12)-1,Datos!$C$46,K172),IF('Formato 5'!J172&lt;=Datos!$C$47,N171,0))</f>
        <v>0</v>
      </c>
      <c r="O172" s="325">
        <f>IF(J172=Datos!$C$45,'Formato 3'!$M$56,IF('Formato 5'!J172&gt;Datos!$C$45,'Formato 5'!K172-'Formato 5'!M172,0))</f>
        <v>0</v>
      </c>
      <c r="Q172" s="325">
        <f t="shared" si="14"/>
        <v>0</v>
      </c>
    </row>
    <row r="173" spans="2:17">
      <c r="B173" s="332">
        <f t="shared" si="12"/>
        <v>140</v>
      </c>
      <c r="C173" s="325">
        <f>IF(B173&gt;Datos!$C$45,'Formato 5'!G172,0)</f>
        <v>0</v>
      </c>
      <c r="D173" s="325">
        <f>IF(B173&gt;Datos!$C$45,C173*((1+$E$27)^(1/12)-1),0)</f>
        <v>0</v>
      </c>
      <c r="E173" s="325">
        <f>IF(B173&gt;Datos!$C$45,F173-D173,0)</f>
        <v>0</v>
      </c>
      <c r="F173" s="325">
        <f>IF(B173=Datos!$C$45+1,-PMT((1+'Formato 5'!$E$27)^(1/12)-1,Datos!$C$46,C173),IF('Formato 5'!B173&lt;=Datos!$C$47,F172,0))</f>
        <v>0</v>
      </c>
      <c r="G173" s="325">
        <f>IF(B173=Datos!$C$45,'Formato 3'!$F$56,IF('Formato 5'!B173&gt;Datos!$C$45,'Formato 5'!C173-'Formato 5'!E173,0))</f>
        <v>0</v>
      </c>
      <c r="H173" s="30"/>
      <c r="J173" s="332">
        <f t="shared" si="13"/>
        <v>140</v>
      </c>
      <c r="K173" s="325">
        <f>IF(J173&gt;Datos!$C$45,'Formato 5'!O172,0)</f>
        <v>0</v>
      </c>
      <c r="L173" s="325">
        <f>IF(J173&gt;Datos!$C$45,K173*((1+$E$27)^(1/12)-1),0)</f>
        <v>0</v>
      </c>
      <c r="M173" s="325">
        <f>IF(J173&gt;Datos!$C$45,N173-L173,0)</f>
        <v>0</v>
      </c>
      <c r="N173" s="325">
        <f>IF(J173=Datos!$C$45+1,-PMT((1+'Formato 5'!$E$27)^(1/12)-1,Datos!$C$46,K173),IF('Formato 5'!J173&lt;=Datos!$C$47,N172,0))</f>
        <v>0</v>
      </c>
      <c r="O173" s="325">
        <f>IF(J173=Datos!$C$45,'Formato 3'!$M$56,IF('Formato 5'!J173&gt;Datos!$C$45,'Formato 5'!K173-'Formato 5'!M173,0))</f>
        <v>0</v>
      </c>
      <c r="Q173" s="325">
        <f t="shared" si="14"/>
        <v>0</v>
      </c>
    </row>
    <row r="174" spans="2:17">
      <c r="B174" s="332">
        <f t="shared" si="12"/>
        <v>141</v>
      </c>
      <c r="C174" s="325">
        <f>IF(B174&gt;Datos!$C$45,'Formato 5'!G173,0)</f>
        <v>0</v>
      </c>
      <c r="D174" s="325">
        <f>IF(B174&gt;Datos!$C$45,C174*((1+$E$27)^(1/12)-1),0)</f>
        <v>0</v>
      </c>
      <c r="E174" s="325">
        <f>IF(B174&gt;Datos!$C$45,F174-D174,0)</f>
        <v>0</v>
      </c>
      <c r="F174" s="325">
        <f>IF(B174=Datos!$C$45+1,-PMT((1+'Formato 5'!$E$27)^(1/12)-1,Datos!$C$46,C174),IF('Formato 5'!B174&lt;=Datos!$C$47,F173,0))</f>
        <v>0</v>
      </c>
      <c r="G174" s="325">
        <f>IF(B174=Datos!$C$45,'Formato 3'!$F$56,IF('Formato 5'!B174&gt;Datos!$C$45,'Formato 5'!C174-'Formato 5'!E174,0))</f>
        <v>0</v>
      </c>
      <c r="H174" s="30"/>
      <c r="J174" s="332">
        <f t="shared" si="13"/>
        <v>141</v>
      </c>
      <c r="K174" s="325">
        <f>IF(J174&gt;Datos!$C$45,'Formato 5'!O173,0)</f>
        <v>0</v>
      </c>
      <c r="L174" s="325">
        <f>IF(J174&gt;Datos!$C$45,K174*((1+$E$27)^(1/12)-1),0)</f>
        <v>0</v>
      </c>
      <c r="M174" s="325">
        <f>IF(J174&gt;Datos!$C$45,N174-L174,0)</f>
        <v>0</v>
      </c>
      <c r="N174" s="325">
        <f>IF(J174=Datos!$C$45+1,-PMT((1+'Formato 5'!$E$27)^(1/12)-1,Datos!$C$46,K174),IF('Formato 5'!J174&lt;=Datos!$C$47,N173,0))</f>
        <v>0</v>
      </c>
      <c r="O174" s="325">
        <f>IF(J174=Datos!$C$45,'Formato 3'!$M$56,IF('Formato 5'!J174&gt;Datos!$C$45,'Formato 5'!K174-'Formato 5'!M174,0))</f>
        <v>0</v>
      </c>
      <c r="Q174" s="325">
        <f t="shared" si="14"/>
        <v>0</v>
      </c>
    </row>
    <row r="175" spans="2:17">
      <c r="B175" s="332">
        <f t="shared" si="12"/>
        <v>142</v>
      </c>
      <c r="C175" s="325">
        <f>IF(B175&gt;Datos!$C$45,'Formato 5'!G174,0)</f>
        <v>0</v>
      </c>
      <c r="D175" s="325">
        <f>IF(B175&gt;Datos!$C$45,C175*((1+$E$27)^(1/12)-1),0)</f>
        <v>0</v>
      </c>
      <c r="E175" s="325">
        <f>IF(B175&gt;Datos!$C$45,F175-D175,0)</f>
        <v>0</v>
      </c>
      <c r="F175" s="325">
        <f>IF(B175=Datos!$C$45+1,-PMT((1+'Formato 5'!$E$27)^(1/12)-1,Datos!$C$46,C175),IF('Formato 5'!B175&lt;=Datos!$C$47,F174,0))</f>
        <v>0</v>
      </c>
      <c r="G175" s="325">
        <f>IF(B175=Datos!$C$45,'Formato 3'!$F$56,IF('Formato 5'!B175&gt;Datos!$C$45,'Formato 5'!C175-'Formato 5'!E175,0))</f>
        <v>0</v>
      </c>
      <c r="H175" s="30"/>
      <c r="J175" s="332">
        <f t="shared" si="13"/>
        <v>142</v>
      </c>
      <c r="K175" s="325">
        <f>IF(J175&gt;Datos!$C$45,'Formato 5'!O174,0)</f>
        <v>0</v>
      </c>
      <c r="L175" s="325">
        <f>IF(J175&gt;Datos!$C$45,K175*((1+$E$27)^(1/12)-1),0)</f>
        <v>0</v>
      </c>
      <c r="M175" s="325">
        <f>IF(J175&gt;Datos!$C$45,N175-L175,0)</f>
        <v>0</v>
      </c>
      <c r="N175" s="325">
        <f>IF(J175=Datos!$C$45+1,-PMT((1+'Formato 5'!$E$27)^(1/12)-1,Datos!$C$46,K175),IF('Formato 5'!J175&lt;=Datos!$C$47,N174,0))</f>
        <v>0</v>
      </c>
      <c r="O175" s="325">
        <f>IF(J175=Datos!$C$45,'Formato 3'!$M$56,IF('Formato 5'!J175&gt;Datos!$C$45,'Formato 5'!K175-'Formato 5'!M175,0))</f>
        <v>0</v>
      </c>
      <c r="Q175" s="325">
        <f t="shared" si="14"/>
        <v>0</v>
      </c>
    </row>
    <row r="176" spans="2:17">
      <c r="B176" s="332">
        <f t="shared" si="12"/>
        <v>143</v>
      </c>
      <c r="C176" s="325">
        <f>IF(B176&gt;Datos!$C$45,'Formato 5'!G175,0)</f>
        <v>0</v>
      </c>
      <c r="D176" s="325">
        <f>IF(B176&gt;Datos!$C$45,C176*((1+$E$27)^(1/12)-1),0)</f>
        <v>0</v>
      </c>
      <c r="E176" s="325">
        <f>IF(B176&gt;Datos!$C$45,F176-D176,0)</f>
        <v>0</v>
      </c>
      <c r="F176" s="325">
        <f>IF(B176=Datos!$C$45+1,-PMT((1+'Formato 5'!$E$27)^(1/12)-1,Datos!$C$46,C176),IF('Formato 5'!B176&lt;=Datos!$C$47,F175,0))</f>
        <v>0</v>
      </c>
      <c r="G176" s="325">
        <f>IF(B176=Datos!$C$45,'Formato 3'!$F$56,IF('Formato 5'!B176&gt;Datos!$C$45,'Formato 5'!C176-'Formato 5'!E176,0))</f>
        <v>0</v>
      </c>
      <c r="H176" s="30"/>
      <c r="J176" s="332">
        <f t="shared" si="13"/>
        <v>143</v>
      </c>
      <c r="K176" s="325">
        <f>IF(J176&gt;Datos!$C$45,'Formato 5'!O175,0)</f>
        <v>0</v>
      </c>
      <c r="L176" s="325">
        <f>IF(J176&gt;Datos!$C$45,K176*((1+$E$27)^(1/12)-1),0)</f>
        <v>0</v>
      </c>
      <c r="M176" s="325">
        <f>IF(J176&gt;Datos!$C$45,N176-L176,0)</f>
        <v>0</v>
      </c>
      <c r="N176" s="325">
        <f>IF(J176=Datos!$C$45+1,-PMT((1+'Formato 5'!$E$27)^(1/12)-1,Datos!$C$46,K176),IF('Formato 5'!J176&lt;=Datos!$C$47,N175,0))</f>
        <v>0</v>
      </c>
      <c r="O176" s="325">
        <f>IF(J176=Datos!$C$45,'Formato 3'!$M$56,IF('Formato 5'!J176&gt;Datos!$C$45,'Formato 5'!K176-'Formato 5'!M176,0))</f>
        <v>0</v>
      </c>
      <c r="Q176" s="325">
        <f t="shared" si="14"/>
        <v>0</v>
      </c>
    </row>
    <row r="177" spans="2:17">
      <c r="B177" s="332">
        <f t="shared" si="12"/>
        <v>144</v>
      </c>
      <c r="C177" s="325">
        <f>IF(B177&gt;Datos!$C$45,'Formato 5'!G176,0)</f>
        <v>0</v>
      </c>
      <c r="D177" s="325">
        <f>IF(B177&gt;Datos!$C$45,C177*((1+$E$27)^(1/12)-1),0)</f>
        <v>0</v>
      </c>
      <c r="E177" s="325">
        <f>IF(B177&gt;Datos!$C$45,F177-D177,0)</f>
        <v>0</v>
      </c>
      <c r="F177" s="325">
        <f>IF(B177=Datos!$C$45+1,-PMT((1+'Formato 5'!$E$27)^(1/12)-1,Datos!$C$46,C177),IF('Formato 5'!B177&lt;=Datos!$C$47,F176,0))</f>
        <v>0</v>
      </c>
      <c r="G177" s="325">
        <f>IF(B177=Datos!$C$45,'Formato 3'!$F$56,IF('Formato 5'!B177&gt;Datos!$C$45,'Formato 5'!C177-'Formato 5'!E177,0))</f>
        <v>0</v>
      </c>
      <c r="H177" s="30"/>
      <c r="J177" s="332">
        <f t="shared" si="13"/>
        <v>144</v>
      </c>
      <c r="K177" s="325">
        <f>IF(J177&gt;Datos!$C$45,'Formato 5'!O176,0)</f>
        <v>0</v>
      </c>
      <c r="L177" s="325">
        <f>IF(J177&gt;Datos!$C$45,K177*((1+$E$27)^(1/12)-1),0)</f>
        <v>0</v>
      </c>
      <c r="M177" s="325">
        <f>IF(J177&gt;Datos!$C$45,N177-L177,0)</f>
        <v>0</v>
      </c>
      <c r="N177" s="325">
        <f>IF(J177=Datos!$C$45+1,-PMT((1+'Formato 5'!$E$27)^(1/12)-1,Datos!$C$46,K177),IF('Formato 5'!J177&lt;=Datos!$C$47,N176,0))</f>
        <v>0</v>
      </c>
      <c r="O177" s="325">
        <f>IF(J177=Datos!$C$45,'Formato 3'!$M$56,IF('Formato 5'!J177&gt;Datos!$C$45,'Formato 5'!K177-'Formato 5'!M177,0))</f>
        <v>0</v>
      </c>
      <c r="Q177" s="325">
        <f t="shared" si="14"/>
        <v>0</v>
      </c>
    </row>
    <row r="178" spans="2:17">
      <c r="B178" s="332">
        <f t="shared" si="12"/>
        <v>145</v>
      </c>
      <c r="C178" s="325">
        <f>IF(B178&gt;Datos!$C$45,'Formato 5'!G177,0)</f>
        <v>0</v>
      </c>
      <c r="D178" s="325">
        <f>IF(B178&gt;Datos!$C$45,C178*((1+$E$27)^(1/12)-1),0)</f>
        <v>0</v>
      </c>
      <c r="E178" s="325">
        <f>IF(B178&gt;Datos!$C$45,F178-D178,0)</f>
        <v>0</v>
      </c>
      <c r="F178" s="325">
        <f>IF(B178=Datos!$C$45+1,-PMT((1+'Formato 5'!$E$27)^(1/12)-1,Datos!$C$46,C178),IF('Formato 5'!B178&lt;=Datos!$C$47,F177,0))</f>
        <v>0</v>
      </c>
      <c r="G178" s="325">
        <f>IF(B178=Datos!$C$45,'Formato 3'!$F$56,IF('Formato 5'!B178&gt;Datos!$C$45,'Formato 5'!C178-'Formato 5'!E178,0))</f>
        <v>0</v>
      </c>
      <c r="H178" s="30"/>
      <c r="J178" s="332">
        <f t="shared" si="13"/>
        <v>145</v>
      </c>
      <c r="K178" s="325">
        <f>IF(J178&gt;Datos!$C$45,'Formato 5'!O177,0)</f>
        <v>0</v>
      </c>
      <c r="L178" s="325">
        <f>IF(J178&gt;Datos!$C$45,K178*((1+$E$27)^(1/12)-1),0)</f>
        <v>0</v>
      </c>
      <c r="M178" s="325">
        <f>IF(J178&gt;Datos!$C$45,N178-L178,0)</f>
        <v>0</v>
      </c>
      <c r="N178" s="325">
        <f>IF(J178=Datos!$C$45+1,-PMT((1+'Formato 5'!$E$27)^(1/12)-1,Datos!$C$46,K178),IF('Formato 5'!J178&lt;=Datos!$C$47,N177,0))</f>
        <v>0</v>
      </c>
      <c r="O178" s="325">
        <f>IF(J178=Datos!$C$45,'Formato 3'!$M$56,IF('Formato 5'!J178&gt;Datos!$C$45,'Formato 5'!K178-'Formato 5'!M178,0))</f>
        <v>0</v>
      </c>
      <c r="Q178" s="325">
        <f t="shared" si="14"/>
        <v>0</v>
      </c>
    </row>
    <row r="179" spans="2:17">
      <c r="B179" s="332">
        <f t="shared" si="12"/>
        <v>146</v>
      </c>
      <c r="C179" s="325">
        <f>IF(B179&gt;Datos!$C$45,'Formato 5'!G178,0)</f>
        <v>0</v>
      </c>
      <c r="D179" s="325">
        <f>IF(B179&gt;Datos!$C$45,C179*((1+$E$27)^(1/12)-1),0)</f>
        <v>0</v>
      </c>
      <c r="E179" s="325">
        <f>IF(B179&gt;Datos!$C$45,F179-D179,0)</f>
        <v>0</v>
      </c>
      <c r="F179" s="325">
        <f>IF(B179=Datos!$C$45+1,-PMT((1+'Formato 5'!$E$27)^(1/12)-1,Datos!$C$46,C179),IF('Formato 5'!B179&lt;=Datos!$C$47,F178,0))</f>
        <v>0</v>
      </c>
      <c r="G179" s="325">
        <f>IF(B179=Datos!$C$45,'Formato 3'!$F$56,IF('Formato 5'!B179&gt;Datos!$C$45,'Formato 5'!C179-'Formato 5'!E179,0))</f>
        <v>0</v>
      </c>
      <c r="H179" s="30"/>
      <c r="J179" s="332">
        <f t="shared" si="13"/>
        <v>146</v>
      </c>
      <c r="K179" s="325">
        <f>IF(J179&gt;Datos!$C$45,'Formato 5'!O178,0)</f>
        <v>0</v>
      </c>
      <c r="L179" s="325">
        <f>IF(J179&gt;Datos!$C$45,K179*((1+$E$27)^(1/12)-1),0)</f>
        <v>0</v>
      </c>
      <c r="M179" s="325">
        <f>IF(J179&gt;Datos!$C$45,N179-L179,0)</f>
        <v>0</v>
      </c>
      <c r="N179" s="325">
        <f>IF(J179=Datos!$C$45+1,-PMT((1+'Formato 5'!$E$27)^(1/12)-1,Datos!$C$46,K179),IF('Formato 5'!J179&lt;=Datos!$C$47,N178,0))</f>
        <v>0</v>
      </c>
      <c r="O179" s="325">
        <f>IF(J179=Datos!$C$45,'Formato 3'!$M$56,IF('Formato 5'!J179&gt;Datos!$C$45,'Formato 5'!K179-'Formato 5'!M179,0))</f>
        <v>0</v>
      </c>
      <c r="Q179" s="325">
        <f t="shared" si="14"/>
        <v>0</v>
      </c>
    </row>
    <row r="180" spans="2:17">
      <c r="B180" s="332">
        <f t="shared" si="12"/>
        <v>147</v>
      </c>
      <c r="C180" s="325">
        <f>IF(B180&gt;Datos!$C$45,'Formato 5'!G179,0)</f>
        <v>0</v>
      </c>
      <c r="D180" s="325">
        <f>IF(B180&gt;Datos!$C$45,C180*((1+$E$27)^(1/12)-1),0)</f>
        <v>0</v>
      </c>
      <c r="E180" s="325">
        <f>IF(B180&gt;Datos!$C$45,F180-D180,0)</f>
        <v>0</v>
      </c>
      <c r="F180" s="325">
        <f>IF(B180=Datos!$C$45+1,-PMT((1+'Formato 5'!$E$27)^(1/12)-1,Datos!$C$46,C180),IF('Formato 5'!B180&lt;=Datos!$C$47,F179,0))</f>
        <v>0</v>
      </c>
      <c r="G180" s="325">
        <f>IF(B180=Datos!$C$45,'Formato 3'!$F$56,IF('Formato 5'!B180&gt;Datos!$C$45,'Formato 5'!C180-'Formato 5'!E180,0))</f>
        <v>0</v>
      </c>
      <c r="H180" s="30"/>
      <c r="J180" s="332">
        <f t="shared" si="13"/>
        <v>147</v>
      </c>
      <c r="K180" s="325">
        <f>IF(J180&gt;Datos!$C$45,'Formato 5'!O179,0)</f>
        <v>0</v>
      </c>
      <c r="L180" s="325">
        <f>IF(J180&gt;Datos!$C$45,K180*((1+$E$27)^(1/12)-1),0)</f>
        <v>0</v>
      </c>
      <c r="M180" s="325">
        <f>IF(J180&gt;Datos!$C$45,N180-L180,0)</f>
        <v>0</v>
      </c>
      <c r="N180" s="325">
        <f>IF(J180=Datos!$C$45+1,-PMT((1+'Formato 5'!$E$27)^(1/12)-1,Datos!$C$46,K180),IF('Formato 5'!J180&lt;=Datos!$C$47,N179,0))</f>
        <v>0</v>
      </c>
      <c r="O180" s="325">
        <f>IF(J180=Datos!$C$45,'Formato 3'!$M$56,IF('Formato 5'!J180&gt;Datos!$C$45,'Formato 5'!K180-'Formato 5'!M180,0))</f>
        <v>0</v>
      </c>
      <c r="Q180" s="325">
        <f t="shared" si="14"/>
        <v>0</v>
      </c>
    </row>
    <row r="181" spans="2:17">
      <c r="B181" s="332">
        <f t="shared" si="12"/>
        <v>148</v>
      </c>
      <c r="C181" s="325">
        <f>IF(B181&gt;Datos!$C$45,'Formato 5'!G180,0)</f>
        <v>0</v>
      </c>
      <c r="D181" s="325">
        <f>IF(B181&gt;Datos!$C$45,C181*((1+$E$27)^(1/12)-1),0)</f>
        <v>0</v>
      </c>
      <c r="E181" s="325">
        <f>IF(B181&gt;Datos!$C$45,F181-D181,0)</f>
        <v>0</v>
      </c>
      <c r="F181" s="325">
        <f>IF(B181=Datos!$C$45+1,-PMT((1+'Formato 5'!$E$27)^(1/12)-1,Datos!$C$46,C181),IF('Formato 5'!B181&lt;=Datos!$C$47,F180,0))</f>
        <v>0</v>
      </c>
      <c r="G181" s="325">
        <f>IF(B181=Datos!$C$45,'Formato 3'!$F$56,IF('Formato 5'!B181&gt;Datos!$C$45,'Formato 5'!C181-'Formato 5'!E181,0))</f>
        <v>0</v>
      </c>
      <c r="H181" s="30"/>
      <c r="J181" s="332">
        <f t="shared" si="13"/>
        <v>148</v>
      </c>
      <c r="K181" s="325">
        <f>IF(J181&gt;Datos!$C$45,'Formato 5'!O180,0)</f>
        <v>0</v>
      </c>
      <c r="L181" s="325">
        <f>IF(J181&gt;Datos!$C$45,K181*((1+$E$27)^(1/12)-1),0)</f>
        <v>0</v>
      </c>
      <c r="M181" s="325">
        <f>IF(J181&gt;Datos!$C$45,N181-L181,0)</f>
        <v>0</v>
      </c>
      <c r="N181" s="325">
        <f>IF(J181=Datos!$C$45+1,-PMT((1+'Formato 5'!$E$27)^(1/12)-1,Datos!$C$46,K181),IF('Formato 5'!J181&lt;=Datos!$C$47,N180,0))</f>
        <v>0</v>
      </c>
      <c r="O181" s="325">
        <f>IF(J181=Datos!$C$45,'Formato 3'!$M$56,IF('Formato 5'!J181&gt;Datos!$C$45,'Formato 5'!K181-'Formato 5'!M181,0))</f>
        <v>0</v>
      </c>
      <c r="Q181" s="325">
        <f t="shared" si="14"/>
        <v>0</v>
      </c>
    </row>
    <row r="182" spans="2:17">
      <c r="B182" s="332">
        <f t="shared" si="12"/>
        <v>149</v>
      </c>
      <c r="C182" s="325">
        <f>IF(B182&gt;Datos!$C$45,'Formato 5'!G181,0)</f>
        <v>0</v>
      </c>
      <c r="D182" s="325">
        <f>IF(B182&gt;Datos!$C$45,C182*((1+$E$27)^(1/12)-1),0)</f>
        <v>0</v>
      </c>
      <c r="E182" s="325">
        <f>IF(B182&gt;Datos!$C$45,F182-D182,0)</f>
        <v>0</v>
      </c>
      <c r="F182" s="325">
        <f>IF(B182=Datos!$C$45+1,-PMT((1+'Formato 5'!$E$27)^(1/12)-1,Datos!$C$46,C182),IF('Formato 5'!B182&lt;=Datos!$C$47,F181,0))</f>
        <v>0</v>
      </c>
      <c r="G182" s="325">
        <f>IF(B182=Datos!$C$45,'Formato 3'!$F$56,IF('Formato 5'!B182&gt;Datos!$C$45,'Formato 5'!C182-'Formato 5'!E182,0))</f>
        <v>0</v>
      </c>
      <c r="H182" s="30"/>
      <c r="J182" s="332">
        <f t="shared" si="13"/>
        <v>149</v>
      </c>
      <c r="K182" s="325">
        <f>IF(J182&gt;Datos!$C$45,'Formato 5'!O181,0)</f>
        <v>0</v>
      </c>
      <c r="L182" s="325">
        <f>IF(J182&gt;Datos!$C$45,K182*((1+$E$27)^(1/12)-1),0)</f>
        <v>0</v>
      </c>
      <c r="M182" s="325">
        <f>IF(J182&gt;Datos!$C$45,N182-L182,0)</f>
        <v>0</v>
      </c>
      <c r="N182" s="325">
        <f>IF(J182=Datos!$C$45+1,-PMT((1+'Formato 5'!$E$27)^(1/12)-1,Datos!$C$46,K182),IF('Formato 5'!J182&lt;=Datos!$C$47,N181,0))</f>
        <v>0</v>
      </c>
      <c r="O182" s="325">
        <f>IF(J182=Datos!$C$45,'Formato 3'!$M$56,IF('Formato 5'!J182&gt;Datos!$C$45,'Formato 5'!K182-'Formato 5'!M182,0))</f>
        <v>0</v>
      </c>
      <c r="Q182" s="325">
        <f t="shared" si="14"/>
        <v>0</v>
      </c>
    </row>
    <row r="183" spans="2:17">
      <c r="B183" s="332">
        <f t="shared" si="12"/>
        <v>150</v>
      </c>
      <c r="C183" s="325">
        <f>IF(B183&gt;Datos!$C$45,'Formato 5'!G182,0)</f>
        <v>0</v>
      </c>
      <c r="D183" s="325">
        <f>IF(B183&gt;Datos!$C$45,C183*((1+$E$27)^(1/12)-1),0)</f>
        <v>0</v>
      </c>
      <c r="E183" s="325">
        <f>IF(B183&gt;Datos!$C$45,F183-D183,0)</f>
        <v>0</v>
      </c>
      <c r="F183" s="325">
        <f>IF(B183=Datos!$C$45+1,-PMT((1+'Formato 5'!$E$27)^(1/12)-1,Datos!$C$46,C183),IF('Formato 5'!B183&lt;=Datos!$C$47,F182,0))</f>
        <v>0</v>
      </c>
      <c r="G183" s="325">
        <f>IF(B183=Datos!$C$45,'Formato 3'!$F$56,IF('Formato 5'!B183&gt;Datos!$C$45,'Formato 5'!C183-'Formato 5'!E183,0))</f>
        <v>0</v>
      </c>
      <c r="H183" s="30"/>
      <c r="J183" s="332">
        <f t="shared" si="13"/>
        <v>150</v>
      </c>
      <c r="K183" s="325">
        <f>IF(J183&gt;Datos!$C$45,'Formato 5'!O182,0)</f>
        <v>0</v>
      </c>
      <c r="L183" s="325">
        <f>IF(J183&gt;Datos!$C$45,K183*((1+$E$27)^(1/12)-1),0)</f>
        <v>0</v>
      </c>
      <c r="M183" s="325">
        <f>IF(J183&gt;Datos!$C$45,N183-L183,0)</f>
        <v>0</v>
      </c>
      <c r="N183" s="325">
        <f>IF(J183=Datos!$C$45+1,-PMT((1+'Formato 5'!$E$27)^(1/12)-1,Datos!$C$46,K183),IF('Formato 5'!J183&lt;=Datos!$C$47,N182,0))</f>
        <v>0</v>
      </c>
      <c r="O183" s="325">
        <f>IF(J183=Datos!$C$45,'Formato 3'!$M$56,IF('Formato 5'!J183&gt;Datos!$C$45,'Formato 5'!K183-'Formato 5'!M183,0))</f>
        <v>0</v>
      </c>
      <c r="Q183" s="325">
        <f t="shared" si="14"/>
        <v>0</v>
      </c>
    </row>
    <row r="184" spans="2:17">
      <c r="B184" s="332">
        <f t="shared" si="12"/>
        <v>151</v>
      </c>
      <c r="C184" s="325">
        <f>IF(B184&gt;Datos!$C$45,'Formato 5'!G183,0)</f>
        <v>0</v>
      </c>
      <c r="D184" s="325">
        <f>IF(B184&gt;Datos!$C$45,C184*((1+$E$27)^(1/12)-1),0)</f>
        <v>0</v>
      </c>
      <c r="E184" s="325">
        <f>IF(B184&gt;Datos!$C$45,F184-D184,0)</f>
        <v>0</v>
      </c>
      <c r="F184" s="325">
        <f>IF(B184=Datos!$C$45+1,-PMT((1+'Formato 5'!$E$27)^(1/12)-1,Datos!$C$46,C184),IF('Formato 5'!B184&lt;=Datos!$C$47,F183,0))</f>
        <v>0</v>
      </c>
      <c r="G184" s="325">
        <f>IF(B184=Datos!$C$45,'Formato 3'!$F$56,IF('Formato 5'!B184&gt;Datos!$C$45,'Formato 5'!C184-'Formato 5'!E184,0))</f>
        <v>0</v>
      </c>
      <c r="H184" s="30"/>
      <c r="J184" s="332">
        <f t="shared" si="13"/>
        <v>151</v>
      </c>
      <c r="K184" s="325">
        <f>IF(J184&gt;Datos!$C$45,'Formato 5'!O183,0)</f>
        <v>0</v>
      </c>
      <c r="L184" s="325">
        <f>IF(J184&gt;Datos!$C$45,K184*((1+$E$27)^(1/12)-1),0)</f>
        <v>0</v>
      </c>
      <c r="M184" s="325">
        <f>IF(J184&gt;Datos!$C$45,N184-L184,0)</f>
        <v>0</v>
      </c>
      <c r="N184" s="325">
        <f>IF(J184=Datos!$C$45+1,-PMT((1+'Formato 5'!$E$27)^(1/12)-1,Datos!$C$46,K184),IF('Formato 5'!J184&lt;=Datos!$C$47,N183,0))</f>
        <v>0</v>
      </c>
      <c r="O184" s="325">
        <f>IF(J184=Datos!$C$45,'Formato 3'!$M$56,IF('Formato 5'!J184&gt;Datos!$C$45,'Formato 5'!K184-'Formato 5'!M184,0))</f>
        <v>0</v>
      </c>
      <c r="Q184" s="325">
        <f t="shared" si="14"/>
        <v>0</v>
      </c>
    </row>
    <row r="185" spans="2:17">
      <c r="B185" s="332">
        <f t="shared" si="12"/>
        <v>152</v>
      </c>
      <c r="C185" s="325">
        <f>IF(B185&gt;Datos!$C$45,'Formato 5'!G184,0)</f>
        <v>0</v>
      </c>
      <c r="D185" s="325">
        <f>IF(B185&gt;Datos!$C$45,C185*((1+$E$27)^(1/12)-1),0)</f>
        <v>0</v>
      </c>
      <c r="E185" s="325">
        <f>IF(B185&gt;Datos!$C$45,F185-D185,0)</f>
        <v>0</v>
      </c>
      <c r="F185" s="325">
        <f>IF(B185=Datos!$C$45+1,-PMT((1+'Formato 5'!$E$27)^(1/12)-1,Datos!$C$46,C185),IF('Formato 5'!B185&lt;=Datos!$C$47,F184,0))</f>
        <v>0</v>
      </c>
      <c r="G185" s="325">
        <f>IF(B185=Datos!$C$45,'Formato 3'!$F$56,IF('Formato 5'!B185&gt;Datos!$C$45,'Formato 5'!C185-'Formato 5'!E185,0))</f>
        <v>0</v>
      </c>
      <c r="H185" s="30"/>
      <c r="J185" s="332">
        <f t="shared" si="13"/>
        <v>152</v>
      </c>
      <c r="K185" s="325">
        <f>IF(J185&gt;Datos!$C$45,'Formato 5'!O184,0)</f>
        <v>0</v>
      </c>
      <c r="L185" s="325">
        <f>IF(J185&gt;Datos!$C$45,K185*((1+$E$27)^(1/12)-1),0)</f>
        <v>0</v>
      </c>
      <c r="M185" s="325">
        <f>IF(J185&gt;Datos!$C$45,N185-L185,0)</f>
        <v>0</v>
      </c>
      <c r="N185" s="325">
        <f>IF(J185=Datos!$C$45+1,-PMT((1+'Formato 5'!$E$27)^(1/12)-1,Datos!$C$46,K185),IF('Formato 5'!J185&lt;=Datos!$C$47,N184,0))</f>
        <v>0</v>
      </c>
      <c r="O185" s="325">
        <f>IF(J185=Datos!$C$45,'Formato 3'!$M$56,IF('Formato 5'!J185&gt;Datos!$C$45,'Formato 5'!K185-'Formato 5'!M185,0))</f>
        <v>0</v>
      </c>
      <c r="Q185" s="325">
        <f t="shared" si="14"/>
        <v>0</v>
      </c>
    </row>
    <row r="186" spans="2:17">
      <c r="B186" s="332">
        <f t="shared" si="12"/>
        <v>153</v>
      </c>
      <c r="C186" s="325">
        <f>IF(B186&gt;Datos!$C$45,'Formato 5'!G185,0)</f>
        <v>0</v>
      </c>
      <c r="D186" s="325">
        <f>IF(B186&gt;Datos!$C$45,C186*((1+$E$27)^(1/12)-1),0)</f>
        <v>0</v>
      </c>
      <c r="E186" s="325">
        <f>IF(B186&gt;Datos!$C$45,F186-D186,0)</f>
        <v>0</v>
      </c>
      <c r="F186" s="325">
        <f>IF(B186=Datos!$C$45+1,-PMT((1+'Formato 5'!$E$27)^(1/12)-1,Datos!$C$46,C186),IF('Formato 5'!B186&lt;=Datos!$C$47,F185,0))</f>
        <v>0</v>
      </c>
      <c r="G186" s="325">
        <f>IF(B186=Datos!$C$45,'Formato 3'!$F$56,IF('Formato 5'!B186&gt;Datos!$C$45,'Formato 5'!C186-'Formato 5'!E186,0))</f>
        <v>0</v>
      </c>
      <c r="H186" s="30"/>
      <c r="J186" s="332">
        <f t="shared" si="13"/>
        <v>153</v>
      </c>
      <c r="K186" s="325">
        <f>IF(J186&gt;Datos!$C$45,'Formato 5'!O185,0)</f>
        <v>0</v>
      </c>
      <c r="L186" s="325">
        <f>IF(J186&gt;Datos!$C$45,K186*((1+$E$27)^(1/12)-1),0)</f>
        <v>0</v>
      </c>
      <c r="M186" s="325">
        <f>IF(J186&gt;Datos!$C$45,N186-L186,0)</f>
        <v>0</v>
      </c>
      <c r="N186" s="325">
        <f>IF(J186=Datos!$C$45+1,-PMT((1+'Formato 5'!$E$27)^(1/12)-1,Datos!$C$46,K186),IF('Formato 5'!J186&lt;=Datos!$C$47,N185,0))</f>
        <v>0</v>
      </c>
      <c r="O186" s="325">
        <f>IF(J186=Datos!$C$45,'Formato 3'!$M$56,IF('Formato 5'!J186&gt;Datos!$C$45,'Formato 5'!K186-'Formato 5'!M186,0))</f>
        <v>0</v>
      </c>
      <c r="Q186" s="325">
        <f t="shared" si="14"/>
        <v>0</v>
      </c>
    </row>
    <row r="187" spans="2:17">
      <c r="B187" s="332">
        <f t="shared" si="12"/>
        <v>154</v>
      </c>
      <c r="C187" s="325">
        <f>IF(B187&gt;Datos!$C$45,'Formato 5'!G186,0)</f>
        <v>0</v>
      </c>
      <c r="D187" s="325">
        <f>IF(B187&gt;Datos!$C$45,C187*((1+$E$27)^(1/12)-1),0)</f>
        <v>0</v>
      </c>
      <c r="E187" s="325">
        <f>IF(B187&gt;Datos!$C$45,F187-D187,0)</f>
        <v>0</v>
      </c>
      <c r="F187" s="325">
        <f>IF(B187=Datos!$C$45+1,-PMT((1+'Formato 5'!$E$27)^(1/12)-1,Datos!$C$46,C187),IF('Formato 5'!B187&lt;=Datos!$C$47,F186,0))</f>
        <v>0</v>
      </c>
      <c r="G187" s="325">
        <f>IF(B187=Datos!$C$45,'Formato 3'!$F$56,IF('Formato 5'!B187&gt;Datos!$C$45,'Formato 5'!C187-'Formato 5'!E187,0))</f>
        <v>0</v>
      </c>
      <c r="H187" s="30"/>
      <c r="J187" s="332">
        <f t="shared" si="13"/>
        <v>154</v>
      </c>
      <c r="K187" s="325">
        <f>IF(J187&gt;Datos!$C$45,'Formato 5'!O186,0)</f>
        <v>0</v>
      </c>
      <c r="L187" s="325">
        <f>IF(J187&gt;Datos!$C$45,K187*((1+$E$27)^(1/12)-1),0)</f>
        <v>0</v>
      </c>
      <c r="M187" s="325">
        <f>IF(J187&gt;Datos!$C$45,N187-L187,0)</f>
        <v>0</v>
      </c>
      <c r="N187" s="325">
        <f>IF(J187=Datos!$C$45+1,-PMT((1+'Formato 5'!$E$27)^(1/12)-1,Datos!$C$46,K187),IF('Formato 5'!J187&lt;=Datos!$C$47,N186,0))</f>
        <v>0</v>
      </c>
      <c r="O187" s="325">
        <f>IF(J187=Datos!$C$45,'Formato 3'!$M$56,IF('Formato 5'!J187&gt;Datos!$C$45,'Formato 5'!K187-'Formato 5'!M187,0))</f>
        <v>0</v>
      </c>
      <c r="Q187" s="325">
        <f t="shared" si="14"/>
        <v>0</v>
      </c>
    </row>
    <row r="188" spans="2:17">
      <c r="B188" s="332">
        <f t="shared" si="12"/>
        <v>155</v>
      </c>
      <c r="C188" s="325">
        <f>IF(B188&gt;Datos!$C$45,'Formato 5'!G187,0)</f>
        <v>0</v>
      </c>
      <c r="D188" s="325">
        <f>IF(B188&gt;Datos!$C$45,C188*((1+$E$27)^(1/12)-1),0)</f>
        <v>0</v>
      </c>
      <c r="E188" s="325">
        <f>IF(B188&gt;Datos!$C$45,F188-D188,0)</f>
        <v>0</v>
      </c>
      <c r="F188" s="325">
        <f>IF(B188=Datos!$C$45+1,-PMT((1+'Formato 5'!$E$27)^(1/12)-1,Datos!$C$46,C188),IF('Formato 5'!B188&lt;=Datos!$C$47,F187,0))</f>
        <v>0</v>
      </c>
      <c r="G188" s="325">
        <f>IF(B188=Datos!$C$45,'Formato 3'!$F$56,IF('Formato 5'!B188&gt;Datos!$C$45,'Formato 5'!C188-'Formato 5'!E188,0))</f>
        <v>0</v>
      </c>
      <c r="H188" s="30"/>
      <c r="J188" s="332">
        <f t="shared" si="13"/>
        <v>155</v>
      </c>
      <c r="K188" s="325">
        <f>IF(J188&gt;Datos!$C$45,'Formato 5'!O187,0)</f>
        <v>0</v>
      </c>
      <c r="L188" s="325">
        <f>IF(J188&gt;Datos!$C$45,K188*((1+$E$27)^(1/12)-1),0)</f>
        <v>0</v>
      </c>
      <c r="M188" s="325">
        <f>IF(J188&gt;Datos!$C$45,N188-L188,0)</f>
        <v>0</v>
      </c>
      <c r="N188" s="325">
        <f>IF(J188=Datos!$C$45+1,-PMT((1+'Formato 5'!$E$27)^(1/12)-1,Datos!$C$46,K188),IF('Formato 5'!J188&lt;=Datos!$C$47,N187,0))</f>
        <v>0</v>
      </c>
      <c r="O188" s="325">
        <f>IF(J188=Datos!$C$45,'Formato 3'!$M$56,IF('Formato 5'!J188&gt;Datos!$C$45,'Formato 5'!K188-'Formato 5'!M188,0))</f>
        <v>0</v>
      </c>
      <c r="Q188" s="325">
        <f t="shared" si="14"/>
        <v>0</v>
      </c>
    </row>
    <row r="189" spans="2:17">
      <c r="B189" s="332">
        <f t="shared" si="12"/>
        <v>156</v>
      </c>
      <c r="C189" s="325">
        <f>IF(B189&gt;Datos!$C$45,'Formato 5'!G188,0)</f>
        <v>0</v>
      </c>
      <c r="D189" s="325">
        <f>IF(B189&gt;Datos!$C$45,C189*((1+$E$27)^(1/12)-1),0)</f>
        <v>0</v>
      </c>
      <c r="E189" s="325">
        <f>IF(B189&gt;Datos!$C$45,F189-D189,0)</f>
        <v>0</v>
      </c>
      <c r="F189" s="325">
        <f>IF(B189=Datos!$C$45+1,-PMT((1+'Formato 5'!$E$27)^(1/12)-1,Datos!$C$46,C189),IF('Formato 5'!B189&lt;=Datos!$C$47,F188,0))</f>
        <v>0</v>
      </c>
      <c r="G189" s="325">
        <f>IF(B189=Datos!$C$45,'Formato 3'!$F$56,IF('Formato 5'!B189&gt;Datos!$C$45,'Formato 5'!C189-'Formato 5'!E189,0))</f>
        <v>0</v>
      </c>
      <c r="H189" s="30"/>
      <c r="J189" s="332">
        <f t="shared" si="13"/>
        <v>156</v>
      </c>
      <c r="K189" s="325">
        <f>IF(J189&gt;Datos!$C$45,'Formato 5'!O188,0)</f>
        <v>0</v>
      </c>
      <c r="L189" s="325">
        <f>IF(J189&gt;Datos!$C$45,K189*((1+$E$27)^(1/12)-1),0)</f>
        <v>0</v>
      </c>
      <c r="M189" s="325">
        <f>IF(J189&gt;Datos!$C$45,N189-L189,0)</f>
        <v>0</v>
      </c>
      <c r="N189" s="325">
        <f>IF(J189=Datos!$C$45+1,-PMT((1+'Formato 5'!$E$27)^(1/12)-1,Datos!$C$46,K189),IF('Formato 5'!J189&lt;=Datos!$C$47,N188,0))</f>
        <v>0</v>
      </c>
      <c r="O189" s="325">
        <f>IF(J189=Datos!$C$45,'Formato 3'!$M$56,IF('Formato 5'!J189&gt;Datos!$C$45,'Formato 5'!K189-'Formato 5'!M189,0))</f>
        <v>0</v>
      </c>
      <c r="Q189" s="325">
        <f t="shared" si="14"/>
        <v>0</v>
      </c>
    </row>
    <row r="190" spans="2:17">
      <c r="B190" s="332">
        <f t="shared" si="12"/>
        <v>157</v>
      </c>
      <c r="C190" s="325">
        <f>IF(B190&gt;Datos!$C$45,'Formato 5'!G189,0)</f>
        <v>0</v>
      </c>
      <c r="D190" s="325">
        <f>IF(B190&gt;Datos!$C$45,C190*((1+$E$27)^(1/12)-1),0)</f>
        <v>0</v>
      </c>
      <c r="E190" s="325">
        <f>IF(B190&gt;Datos!$C$45,F190-D190,0)</f>
        <v>0</v>
      </c>
      <c r="F190" s="325">
        <f>IF(B190=Datos!$C$45+1,-PMT((1+'Formato 5'!$E$27)^(1/12)-1,Datos!$C$46,C190),IF('Formato 5'!B190&lt;=Datos!$C$47,F189,0))</f>
        <v>0</v>
      </c>
      <c r="G190" s="325">
        <f>IF(B190=Datos!$C$45,'Formato 3'!$F$56,IF('Formato 5'!B190&gt;Datos!$C$45,'Formato 5'!C190-'Formato 5'!E190,0))</f>
        <v>0</v>
      </c>
      <c r="H190" s="30"/>
      <c r="J190" s="332">
        <f t="shared" si="13"/>
        <v>157</v>
      </c>
      <c r="K190" s="325">
        <f>IF(J190&gt;Datos!$C$45,'Formato 5'!O189,0)</f>
        <v>0</v>
      </c>
      <c r="L190" s="325">
        <f>IF(J190&gt;Datos!$C$45,K190*((1+$E$27)^(1/12)-1),0)</f>
        <v>0</v>
      </c>
      <c r="M190" s="325">
        <f>IF(J190&gt;Datos!$C$45,N190-L190,0)</f>
        <v>0</v>
      </c>
      <c r="N190" s="325">
        <f>IF(J190=Datos!$C$45+1,-PMT((1+'Formato 5'!$E$27)^(1/12)-1,Datos!$C$46,K190),IF('Formato 5'!J190&lt;=Datos!$C$47,N189,0))</f>
        <v>0</v>
      </c>
      <c r="O190" s="325">
        <f>IF(J190=Datos!$C$45,'Formato 3'!$M$56,IF('Formato 5'!J190&gt;Datos!$C$45,'Formato 5'!K190-'Formato 5'!M190,0))</f>
        <v>0</v>
      </c>
      <c r="Q190" s="325">
        <f t="shared" si="14"/>
        <v>0</v>
      </c>
    </row>
    <row r="191" spans="2:17">
      <c r="B191" s="332">
        <f t="shared" si="12"/>
        <v>158</v>
      </c>
      <c r="C191" s="325">
        <f>IF(B191&gt;Datos!$C$45,'Formato 5'!G190,0)</f>
        <v>0</v>
      </c>
      <c r="D191" s="325">
        <f>IF(B191&gt;Datos!$C$45,C191*((1+$E$27)^(1/12)-1),0)</f>
        <v>0</v>
      </c>
      <c r="E191" s="325">
        <f>IF(B191&gt;Datos!$C$45,F191-D191,0)</f>
        <v>0</v>
      </c>
      <c r="F191" s="325">
        <f>IF(B191=Datos!$C$45+1,-PMT((1+'Formato 5'!$E$27)^(1/12)-1,Datos!$C$46,C191),IF('Formato 5'!B191&lt;=Datos!$C$47,F190,0))</f>
        <v>0</v>
      </c>
      <c r="G191" s="325">
        <f>IF(B191=Datos!$C$45,'Formato 3'!$F$56,IF('Formato 5'!B191&gt;Datos!$C$45,'Formato 5'!C191-'Formato 5'!E191,0))</f>
        <v>0</v>
      </c>
      <c r="H191" s="30"/>
      <c r="J191" s="332">
        <f t="shared" si="13"/>
        <v>158</v>
      </c>
      <c r="K191" s="325">
        <f>IF(J191&gt;Datos!$C$45,'Formato 5'!O190,0)</f>
        <v>0</v>
      </c>
      <c r="L191" s="325">
        <f>IF(J191&gt;Datos!$C$45,K191*((1+$E$27)^(1/12)-1),0)</f>
        <v>0</v>
      </c>
      <c r="M191" s="325">
        <f>IF(J191&gt;Datos!$C$45,N191-L191,0)</f>
        <v>0</v>
      </c>
      <c r="N191" s="325">
        <f>IF(J191=Datos!$C$45+1,-PMT((1+'Formato 5'!$E$27)^(1/12)-1,Datos!$C$46,K191),IF('Formato 5'!J191&lt;=Datos!$C$47,N190,0))</f>
        <v>0</v>
      </c>
      <c r="O191" s="325">
        <f>IF(J191=Datos!$C$45,'Formato 3'!$M$56,IF('Formato 5'!J191&gt;Datos!$C$45,'Formato 5'!K191-'Formato 5'!M191,0))</f>
        <v>0</v>
      </c>
      <c r="Q191" s="325">
        <f t="shared" si="14"/>
        <v>0</v>
      </c>
    </row>
    <row r="192" spans="2:17">
      <c r="B192" s="332">
        <f t="shared" si="12"/>
        <v>159</v>
      </c>
      <c r="C192" s="325">
        <f>IF(B192&gt;Datos!$C$45,'Formato 5'!G191,0)</f>
        <v>0</v>
      </c>
      <c r="D192" s="325">
        <f>IF(B192&gt;Datos!$C$45,C192*((1+$E$27)^(1/12)-1),0)</f>
        <v>0</v>
      </c>
      <c r="E192" s="325">
        <f>IF(B192&gt;Datos!$C$45,F192-D192,0)</f>
        <v>0</v>
      </c>
      <c r="F192" s="325">
        <f>IF(B192=Datos!$C$45+1,-PMT((1+'Formato 5'!$E$27)^(1/12)-1,Datos!$C$46,C192),IF('Formato 5'!B192&lt;=Datos!$C$47,F191,0))</f>
        <v>0</v>
      </c>
      <c r="G192" s="325">
        <f>IF(B192=Datos!$C$45,'Formato 3'!$F$56,IF('Formato 5'!B192&gt;Datos!$C$45,'Formato 5'!C192-'Formato 5'!E192,0))</f>
        <v>0</v>
      </c>
      <c r="H192" s="30"/>
      <c r="J192" s="332">
        <f t="shared" si="13"/>
        <v>159</v>
      </c>
      <c r="K192" s="325">
        <f>IF(J192&gt;Datos!$C$45,'Formato 5'!O191,0)</f>
        <v>0</v>
      </c>
      <c r="L192" s="325">
        <f>IF(J192&gt;Datos!$C$45,K192*((1+$E$27)^(1/12)-1),0)</f>
        <v>0</v>
      </c>
      <c r="M192" s="325">
        <f>IF(J192&gt;Datos!$C$45,N192-L192,0)</f>
        <v>0</v>
      </c>
      <c r="N192" s="325">
        <f>IF(J192=Datos!$C$45+1,-PMT((1+'Formato 5'!$E$27)^(1/12)-1,Datos!$C$46,K192),IF('Formato 5'!J192&lt;=Datos!$C$47,N191,0))</f>
        <v>0</v>
      </c>
      <c r="O192" s="325">
        <f>IF(J192=Datos!$C$45,'Formato 3'!$M$56,IF('Formato 5'!J192&gt;Datos!$C$45,'Formato 5'!K192-'Formato 5'!M192,0))</f>
        <v>0</v>
      </c>
      <c r="Q192" s="325">
        <f t="shared" si="14"/>
        <v>0</v>
      </c>
    </row>
    <row r="193" spans="2:17">
      <c r="B193" s="332">
        <f t="shared" si="12"/>
        <v>160</v>
      </c>
      <c r="C193" s="325">
        <f>IF(B193&gt;Datos!$C$45,'Formato 5'!G192,0)</f>
        <v>0</v>
      </c>
      <c r="D193" s="325">
        <f>IF(B193&gt;Datos!$C$45,C193*((1+$E$27)^(1/12)-1),0)</f>
        <v>0</v>
      </c>
      <c r="E193" s="325">
        <f>IF(B193&gt;Datos!$C$45,F193-D193,0)</f>
        <v>0</v>
      </c>
      <c r="F193" s="325">
        <f>IF(B193=Datos!$C$45+1,-PMT((1+'Formato 5'!$E$27)^(1/12)-1,Datos!$C$46,C193),IF('Formato 5'!B193&lt;=Datos!$C$47,F192,0))</f>
        <v>0</v>
      </c>
      <c r="G193" s="325">
        <f>IF(B193=Datos!$C$45,'Formato 3'!$F$56,IF('Formato 5'!B193&gt;Datos!$C$45,'Formato 5'!C193-'Formato 5'!E193,0))</f>
        <v>0</v>
      </c>
      <c r="H193" s="30"/>
      <c r="J193" s="332">
        <f t="shared" si="13"/>
        <v>160</v>
      </c>
      <c r="K193" s="325">
        <f>IF(J193&gt;Datos!$C$45,'Formato 5'!O192,0)</f>
        <v>0</v>
      </c>
      <c r="L193" s="325">
        <f>IF(J193&gt;Datos!$C$45,K193*((1+$E$27)^(1/12)-1),0)</f>
        <v>0</v>
      </c>
      <c r="M193" s="325">
        <f>IF(J193&gt;Datos!$C$45,N193-L193,0)</f>
        <v>0</v>
      </c>
      <c r="N193" s="325">
        <f>IF(J193=Datos!$C$45+1,-PMT((1+'Formato 5'!$E$27)^(1/12)-1,Datos!$C$46,K193),IF('Formato 5'!J193&lt;=Datos!$C$47,N192,0))</f>
        <v>0</v>
      </c>
      <c r="O193" s="325">
        <f>IF(J193=Datos!$C$45,'Formato 3'!$M$56,IF('Formato 5'!J193&gt;Datos!$C$45,'Formato 5'!K193-'Formato 5'!M193,0))</f>
        <v>0</v>
      </c>
      <c r="Q193" s="325">
        <f t="shared" si="14"/>
        <v>0</v>
      </c>
    </row>
    <row r="194" spans="2:17">
      <c r="B194" s="332">
        <f t="shared" si="12"/>
        <v>161</v>
      </c>
      <c r="C194" s="325">
        <f>IF(B194&gt;Datos!$C$45,'Formato 5'!G193,0)</f>
        <v>0</v>
      </c>
      <c r="D194" s="325">
        <f>IF(B194&gt;Datos!$C$45,C194*((1+$E$27)^(1/12)-1),0)</f>
        <v>0</v>
      </c>
      <c r="E194" s="325">
        <f>IF(B194&gt;Datos!$C$45,F194-D194,0)</f>
        <v>0</v>
      </c>
      <c r="F194" s="325">
        <f>IF(B194=Datos!$C$45+1,-PMT((1+'Formato 5'!$E$27)^(1/12)-1,Datos!$C$46,C194),IF('Formato 5'!B194&lt;=Datos!$C$47,F193,0))</f>
        <v>0</v>
      </c>
      <c r="G194" s="325">
        <f>IF(B194=Datos!$C$45,'Formato 3'!$F$56,IF('Formato 5'!B194&gt;Datos!$C$45,'Formato 5'!C194-'Formato 5'!E194,0))</f>
        <v>0</v>
      </c>
      <c r="H194" s="30"/>
      <c r="J194" s="332">
        <f t="shared" si="13"/>
        <v>161</v>
      </c>
      <c r="K194" s="325">
        <f>IF(J194&gt;Datos!$C$45,'Formato 5'!O193,0)</f>
        <v>0</v>
      </c>
      <c r="L194" s="325">
        <f>IF(J194&gt;Datos!$C$45,K194*((1+$E$27)^(1/12)-1),0)</f>
        <v>0</v>
      </c>
      <c r="M194" s="325">
        <f>IF(J194&gt;Datos!$C$45,N194-L194,0)</f>
        <v>0</v>
      </c>
      <c r="N194" s="325">
        <f>IF(J194=Datos!$C$45+1,-PMT((1+'Formato 5'!$E$27)^(1/12)-1,Datos!$C$46,K194),IF('Formato 5'!J194&lt;=Datos!$C$47,N193,0))</f>
        <v>0</v>
      </c>
      <c r="O194" s="325">
        <f>IF(J194=Datos!$C$45,'Formato 3'!$M$56,IF('Formato 5'!J194&gt;Datos!$C$45,'Formato 5'!K194-'Formato 5'!M194,0))</f>
        <v>0</v>
      </c>
      <c r="Q194" s="325">
        <f t="shared" si="14"/>
        <v>0</v>
      </c>
    </row>
    <row r="195" spans="2:17">
      <c r="B195" s="332">
        <f t="shared" si="12"/>
        <v>162</v>
      </c>
      <c r="C195" s="325">
        <f>IF(B195&gt;Datos!$C$45,'Formato 5'!G194,0)</f>
        <v>0</v>
      </c>
      <c r="D195" s="325">
        <f>IF(B195&gt;Datos!$C$45,C195*((1+$E$27)^(1/12)-1),0)</f>
        <v>0</v>
      </c>
      <c r="E195" s="325">
        <f>IF(B195&gt;Datos!$C$45,F195-D195,0)</f>
        <v>0</v>
      </c>
      <c r="F195" s="325">
        <f>IF(B195=Datos!$C$45+1,-PMT((1+'Formato 5'!$E$27)^(1/12)-1,Datos!$C$46,C195),IF('Formato 5'!B195&lt;=Datos!$C$47,F194,0))</f>
        <v>0</v>
      </c>
      <c r="G195" s="325">
        <f>IF(B195=Datos!$C$45,'Formato 3'!$F$56,IF('Formato 5'!B195&gt;Datos!$C$45,'Formato 5'!C195-'Formato 5'!E195,0))</f>
        <v>0</v>
      </c>
      <c r="H195" s="30"/>
      <c r="J195" s="332">
        <f t="shared" si="13"/>
        <v>162</v>
      </c>
      <c r="K195" s="325">
        <f>IF(J195&gt;Datos!$C$45,'Formato 5'!O194,0)</f>
        <v>0</v>
      </c>
      <c r="L195" s="325">
        <f>IF(J195&gt;Datos!$C$45,K195*((1+$E$27)^(1/12)-1),0)</f>
        <v>0</v>
      </c>
      <c r="M195" s="325">
        <f>IF(J195&gt;Datos!$C$45,N195-L195,0)</f>
        <v>0</v>
      </c>
      <c r="N195" s="325">
        <f>IF(J195=Datos!$C$45+1,-PMT((1+'Formato 5'!$E$27)^(1/12)-1,Datos!$C$46,K195),IF('Formato 5'!J195&lt;=Datos!$C$47,N194,0))</f>
        <v>0</v>
      </c>
      <c r="O195" s="325">
        <f>IF(J195=Datos!$C$45,'Formato 3'!$M$56,IF('Formato 5'!J195&gt;Datos!$C$45,'Formato 5'!K195-'Formato 5'!M195,0))</f>
        <v>0</v>
      </c>
      <c r="Q195" s="325">
        <f t="shared" si="14"/>
        <v>0</v>
      </c>
    </row>
    <row r="196" spans="2:17">
      <c r="B196" s="332">
        <f t="shared" si="12"/>
        <v>163</v>
      </c>
      <c r="C196" s="325">
        <f>IF(B196&gt;Datos!$C$45,'Formato 5'!G195,0)</f>
        <v>0</v>
      </c>
      <c r="D196" s="325">
        <f>IF(B196&gt;Datos!$C$45,C196*((1+$E$27)^(1/12)-1),0)</f>
        <v>0</v>
      </c>
      <c r="E196" s="325">
        <f>IF(B196&gt;Datos!$C$45,F196-D196,0)</f>
        <v>0</v>
      </c>
      <c r="F196" s="325">
        <f>IF(B196=Datos!$C$45+1,-PMT((1+'Formato 5'!$E$27)^(1/12)-1,Datos!$C$46,C196),IF('Formato 5'!B196&lt;=Datos!$C$47,F195,0))</f>
        <v>0</v>
      </c>
      <c r="G196" s="325">
        <f>IF(B196=Datos!$C$45,'Formato 3'!$F$56,IF('Formato 5'!B196&gt;Datos!$C$45,'Formato 5'!C196-'Formato 5'!E196,0))</f>
        <v>0</v>
      </c>
      <c r="H196" s="30"/>
      <c r="J196" s="332">
        <f t="shared" si="13"/>
        <v>163</v>
      </c>
      <c r="K196" s="325">
        <f>IF(J196&gt;Datos!$C$45,'Formato 5'!O195,0)</f>
        <v>0</v>
      </c>
      <c r="L196" s="325">
        <f>IF(J196&gt;Datos!$C$45,K196*((1+$E$27)^(1/12)-1),0)</f>
        <v>0</v>
      </c>
      <c r="M196" s="325">
        <f>IF(J196&gt;Datos!$C$45,N196-L196,0)</f>
        <v>0</v>
      </c>
      <c r="N196" s="325">
        <f>IF(J196=Datos!$C$45+1,-PMT((1+'Formato 5'!$E$27)^(1/12)-1,Datos!$C$46,K196),IF('Formato 5'!J196&lt;=Datos!$C$47,N195,0))</f>
        <v>0</v>
      </c>
      <c r="O196" s="325">
        <f>IF(J196=Datos!$C$45,'Formato 3'!$M$56,IF('Formato 5'!J196&gt;Datos!$C$45,'Formato 5'!K196-'Formato 5'!M196,0))</f>
        <v>0</v>
      </c>
      <c r="Q196" s="325">
        <f t="shared" si="14"/>
        <v>0</v>
      </c>
    </row>
    <row r="197" spans="2:17">
      <c r="B197" s="332">
        <f t="shared" si="12"/>
        <v>164</v>
      </c>
      <c r="C197" s="325">
        <f>IF(B197&gt;Datos!$C$45,'Formato 5'!G196,0)</f>
        <v>0</v>
      </c>
      <c r="D197" s="325">
        <f>IF(B197&gt;Datos!$C$45,C197*((1+$E$27)^(1/12)-1),0)</f>
        <v>0</v>
      </c>
      <c r="E197" s="325">
        <f>IF(B197&gt;Datos!$C$45,F197-D197,0)</f>
        <v>0</v>
      </c>
      <c r="F197" s="325">
        <f>IF(B197=Datos!$C$45+1,-PMT((1+'Formato 5'!$E$27)^(1/12)-1,Datos!$C$46,C197),IF('Formato 5'!B197&lt;=Datos!$C$47,F196,0))</f>
        <v>0</v>
      </c>
      <c r="G197" s="325">
        <f>IF(B197=Datos!$C$45,'Formato 3'!$F$56,IF('Formato 5'!B197&gt;Datos!$C$45,'Formato 5'!C197-'Formato 5'!E197,0))</f>
        <v>0</v>
      </c>
      <c r="H197" s="30"/>
      <c r="J197" s="332">
        <f t="shared" si="13"/>
        <v>164</v>
      </c>
      <c r="K197" s="325">
        <f>IF(J197&gt;Datos!$C$45,'Formato 5'!O196,0)</f>
        <v>0</v>
      </c>
      <c r="L197" s="325">
        <f>IF(J197&gt;Datos!$C$45,K197*((1+$E$27)^(1/12)-1),0)</f>
        <v>0</v>
      </c>
      <c r="M197" s="325">
        <f>IF(J197&gt;Datos!$C$45,N197-L197,0)</f>
        <v>0</v>
      </c>
      <c r="N197" s="325">
        <f>IF(J197=Datos!$C$45+1,-PMT((1+'Formato 5'!$E$27)^(1/12)-1,Datos!$C$46,K197),IF('Formato 5'!J197&lt;=Datos!$C$47,N196,0))</f>
        <v>0</v>
      </c>
      <c r="O197" s="325">
        <f>IF(J197=Datos!$C$45,'Formato 3'!$M$56,IF('Formato 5'!J197&gt;Datos!$C$45,'Formato 5'!K197-'Formato 5'!M197,0))</f>
        <v>0</v>
      </c>
      <c r="Q197" s="325">
        <f t="shared" si="14"/>
        <v>0</v>
      </c>
    </row>
    <row r="198" spans="2:17">
      <c r="B198" s="332">
        <f t="shared" si="12"/>
        <v>165</v>
      </c>
      <c r="C198" s="325">
        <f>IF(B198&gt;Datos!$C$45,'Formato 5'!G197,0)</f>
        <v>0</v>
      </c>
      <c r="D198" s="325">
        <f>IF(B198&gt;Datos!$C$45,C198*((1+$E$27)^(1/12)-1),0)</f>
        <v>0</v>
      </c>
      <c r="E198" s="325">
        <f>IF(B198&gt;Datos!$C$45,F198-D198,0)</f>
        <v>0</v>
      </c>
      <c r="F198" s="325">
        <f>IF(B198=Datos!$C$45+1,-PMT((1+'Formato 5'!$E$27)^(1/12)-1,Datos!$C$46,C198),IF('Formato 5'!B198&lt;=Datos!$C$47,F197,0))</f>
        <v>0</v>
      </c>
      <c r="G198" s="325">
        <f>IF(B198=Datos!$C$45,'Formato 3'!$F$56,IF('Formato 5'!B198&gt;Datos!$C$45,'Formato 5'!C198-'Formato 5'!E198,0))</f>
        <v>0</v>
      </c>
      <c r="H198" s="30"/>
      <c r="J198" s="332">
        <f t="shared" si="13"/>
        <v>165</v>
      </c>
      <c r="K198" s="325">
        <f>IF(J198&gt;Datos!$C$45,'Formato 5'!O197,0)</f>
        <v>0</v>
      </c>
      <c r="L198" s="325">
        <f>IF(J198&gt;Datos!$C$45,K198*((1+$E$27)^(1/12)-1),0)</f>
        <v>0</v>
      </c>
      <c r="M198" s="325">
        <f>IF(J198&gt;Datos!$C$45,N198-L198,0)</f>
        <v>0</v>
      </c>
      <c r="N198" s="325">
        <f>IF(J198=Datos!$C$45+1,-PMT((1+'Formato 5'!$E$27)^(1/12)-1,Datos!$C$46,K198),IF('Formato 5'!J198&lt;=Datos!$C$47,N197,0))</f>
        <v>0</v>
      </c>
      <c r="O198" s="325">
        <f>IF(J198=Datos!$C$45,'Formato 3'!$M$56,IF('Formato 5'!J198&gt;Datos!$C$45,'Formato 5'!K198-'Formato 5'!M198,0))</f>
        <v>0</v>
      </c>
      <c r="Q198" s="325">
        <f t="shared" si="14"/>
        <v>0</v>
      </c>
    </row>
    <row r="199" spans="2:17">
      <c r="B199" s="332">
        <f t="shared" si="12"/>
        <v>166</v>
      </c>
      <c r="C199" s="325">
        <f>IF(B199&gt;Datos!$C$45,'Formato 5'!G198,0)</f>
        <v>0</v>
      </c>
      <c r="D199" s="325">
        <f>IF(B199&gt;Datos!$C$45,C199*((1+$E$27)^(1/12)-1),0)</f>
        <v>0</v>
      </c>
      <c r="E199" s="325">
        <f>IF(B199&gt;Datos!$C$45,F199-D199,0)</f>
        <v>0</v>
      </c>
      <c r="F199" s="325">
        <f>IF(B199=Datos!$C$45+1,-PMT((1+'Formato 5'!$E$27)^(1/12)-1,Datos!$C$46,C199),IF('Formato 5'!B199&lt;=Datos!$C$47,F198,0))</f>
        <v>0</v>
      </c>
      <c r="G199" s="325">
        <f>IF(B199=Datos!$C$45,'Formato 3'!$F$56,IF('Formato 5'!B199&gt;Datos!$C$45,'Formato 5'!C199-'Formato 5'!E199,0))</f>
        <v>0</v>
      </c>
      <c r="H199" s="30"/>
      <c r="J199" s="332">
        <f t="shared" si="13"/>
        <v>166</v>
      </c>
      <c r="K199" s="325">
        <f>IF(J199&gt;Datos!$C$45,'Formato 5'!O198,0)</f>
        <v>0</v>
      </c>
      <c r="L199" s="325">
        <f>IF(J199&gt;Datos!$C$45,K199*((1+$E$27)^(1/12)-1),0)</f>
        <v>0</v>
      </c>
      <c r="M199" s="325">
        <f>IF(J199&gt;Datos!$C$45,N199-L199,0)</f>
        <v>0</v>
      </c>
      <c r="N199" s="325">
        <f>IF(J199=Datos!$C$45+1,-PMT((1+'Formato 5'!$E$27)^(1/12)-1,Datos!$C$46,K199),IF('Formato 5'!J199&lt;=Datos!$C$47,N198,0))</f>
        <v>0</v>
      </c>
      <c r="O199" s="325">
        <f>IF(J199=Datos!$C$45,'Formato 3'!$M$56,IF('Formato 5'!J199&gt;Datos!$C$45,'Formato 5'!K199-'Formato 5'!M199,0))</f>
        <v>0</v>
      </c>
      <c r="Q199" s="325">
        <f t="shared" si="14"/>
        <v>0</v>
      </c>
    </row>
    <row r="200" spans="2:17">
      <c r="B200" s="332">
        <f t="shared" si="12"/>
        <v>167</v>
      </c>
      <c r="C200" s="325">
        <f>IF(B200&gt;Datos!$C$45,'Formato 5'!G199,0)</f>
        <v>0</v>
      </c>
      <c r="D200" s="325">
        <f>IF(B200&gt;Datos!$C$45,C200*((1+$E$27)^(1/12)-1),0)</f>
        <v>0</v>
      </c>
      <c r="E200" s="325">
        <f>IF(B200&gt;Datos!$C$45,F200-D200,0)</f>
        <v>0</v>
      </c>
      <c r="F200" s="325">
        <f>IF(B200=Datos!$C$45+1,-PMT((1+'Formato 5'!$E$27)^(1/12)-1,Datos!$C$46,C200),IF('Formato 5'!B200&lt;=Datos!$C$47,F199,0))</f>
        <v>0</v>
      </c>
      <c r="G200" s="325">
        <f>IF(B200=Datos!$C$45,'Formato 3'!$F$56,IF('Formato 5'!B200&gt;Datos!$C$45,'Formato 5'!C200-'Formato 5'!E200,0))</f>
        <v>0</v>
      </c>
      <c r="H200" s="30"/>
      <c r="J200" s="332">
        <f t="shared" si="13"/>
        <v>167</v>
      </c>
      <c r="K200" s="325">
        <f>IF(J200&gt;Datos!$C$45,'Formato 5'!O199,0)</f>
        <v>0</v>
      </c>
      <c r="L200" s="325">
        <f>IF(J200&gt;Datos!$C$45,K200*((1+$E$27)^(1/12)-1),0)</f>
        <v>0</v>
      </c>
      <c r="M200" s="325">
        <f>IF(J200&gt;Datos!$C$45,N200-L200,0)</f>
        <v>0</v>
      </c>
      <c r="N200" s="325">
        <f>IF(J200=Datos!$C$45+1,-PMT((1+'Formato 5'!$E$27)^(1/12)-1,Datos!$C$46,K200),IF('Formato 5'!J200&lt;=Datos!$C$47,N199,0))</f>
        <v>0</v>
      </c>
      <c r="O200" s="325">
        <f>IF(J200=Datos!$C$45,'Formato 3'!$M$56,IF('Formato 5'!J200&gt;Datos!$C$45,'Formato 5'!K200-'Formato 5'!M200,0))</f>
        <v>0</v>
      </c>
      <c r="Q200" s="325">
        <f t="shared" si="14"/>
        <v>0</v>
      </c>
    </row>
    <row r="201" spans="2:17">
      <c r="B201" s="332">
        <f t="shared" si="12"/>
        <v>168</v>
      </c>
      <c r="C201" s="325">
        <f>IF(B201&gt;Datos!$C$45,'Formato 5'!G200,0)</f>
        <v>0</v>
      </c>
      <c r="D201" s="325">
        <f>IF(B201&gt;Datos!$C$45,C201*((1+$E$27)^(1/12)-1),0)</f>
        <v>0</v>
      </c>
      <c r="E201" s="325">
        <f>IF(B201&gt;Datos!$C$45,F201-D201,0)</f>
        <v>0</v>
      </c>
      <c r="F201" s="325">
        <f>IF(B201=Datos!$C$45+1,-PMT((1+'Formato 5'!$E$27)^(1/12)-1,Datos!$C$46,C201),IF('Formato 5'!B201&lt;=Datos!$C$47,F200,0))</f>
        <v>0</v>
      </c>
      <c r="G201" s="325">
        <f>IF(B201=Datos!$C$45,'Formato 3'!$F$56,IF('Formato 5'!B201&gt;Datos!$C$45,'Formato 5'!C201-'Formato 5'!E201,0))</f>
        <v>0</v>
      </c>
      <c r="H201" s="30"/>
      <c r="J201" s="332">
        <f t="shared" si="13"/>
        <v>168</v>
      </c>
      <c r="K201" s="325">
        <f>IF(J201&gt;Datos!$C$45,'Formato 5'!O200,0)</f>
        <v>0</v>
      </c>
      <c r="L201" s="325">
        <f>IF(J201&gt;Datos!$C$45,K201*((1+$E$27)^(1/12)-1),0)</f>
        <v>0</v>
      </c>
      <c r="M201" s="325">
        <f>IF(J201&gt;Datos!$C$45,N201-L201,0)</f>
        <v>0</v>
      </c>
      <c r="N201" s="325">
        <f>IF(J201=Datos!$C$45+1,-PMT((1+'Formato 5'!$E$27)^(1/12)-1,Datos!$C$46,K201),IF('Formato 5'!J201&lt;=Datos!$C$47,N200,0))</f>
        <v>0</v>
      </c>
      <c r="O201" s="325">
        <f>IF(J201=Datos!$C$45,'Formato 3'!$M$56,IF('Formato 5'!J201&gt;Datos!$C$45,'Formato 5'!K201-'Formato 5'!M201,0))</f>
        <v>0</v>
      </c>
      <c r="Q201" s="325">
        <f t="shared" si="14"/>
        <v>0</v>
      </c>
    </row>
    <row r="202" spans="2:17">
      <c r="B202" s="332">
        <f t="shared" si="12"/>
        <v>169</v>
      </c>
      <c r="C202" s="325">
        <f>IF(B202&gt;Datos!$C$45,'Formato 5'!G201,0)</f>
        <v>0</v>
      </c>
      <c r="D202" s="325">
        <f>IF(B202&gt;Datos!$C$45,C202*((1+$E$27)^(1/12)-1),0)</f>
        <v>0</v>
      </c>
      <c r="E202" s="325">
        <f>IF(B202&gt;Datos!$C$45,F202-D202,0)</f>
        <v>0</v>
      </c>
      <c r="F202" s="325">
        <f>IF(B202=Datos!$C$45+1,-PMT((1+'Formato 5'!$E$27)^(1/12)-1,Datos!$C$46,C202),IF('Formato 5'!B202&lt;=Datos!$C$47,F201,0))</f>
        <v>0</v>
      </c>
      <c r="G202" s="325">
        <f>IF(B202=Datos!$C$45,'Formato 3'!$F$56,IF('Formato 5'!B202&gt;Datos!$C$45,'Formato 5'!C202-'Formato 5'!E202,0))</f>
        <v>0</v>
      </c>
      <c r="H202" s="30"/>
      <c r="J202" s="332">
        <f t="shared" si="13"/>
        <v>169</v>
      </c>
      <c r="K202" s="325">
        <f>IF(J202&gt;Datos!$C$45,'Formato 5'!O201,0)</f>
        <v>0</v>
      </c>
      <c r="L202" s="325">
        <f>IF(J202&gt;Datos!$C$45,K202*((1+$E$27)^(1/12)-1),0)</f>
        <v>0</v>
      </c>
      <c r="M202" s="325">
        <f>IF(J202&gt;Datos!$C$45,N202-L202,0)</f>
        <v>0</v>
      </c>
      <c r="N202" s="325">
        <f>IF(J202=Datos!$C$45+1,-PMT((1+'Formato 5'!$E$27)^(1/12)-1,Datos!$C$46,K202),IF('Formato 5'!J202&lt;=Datos!$C$47,N201,0))</f>
        <v>0</v>
      </c>
      <c r="O202" s="325">
        <f>IF(J202=Datos!$C$45,'Formato 3'!$M$56,IF('Formato 5'!J202&gt;Datos!$C$45,'Formato 5'!K202-'Formato 5'!M202,0))</f>
        <v>0</v>
      </c>
      <c r="Q202" s="325">
        <f t="shared" si="14"/>
        <v>0</v>
      </c>
    </row>
    <row r="203" spans="2:17">
      <c r="B203" s="332">
        <f t="shared" si="12"/>
        <v>170</v>
      </c>
      <c r="C203" s="325">
        <f>IF(B203&gt;Datos!$C$45,'Formato 5'!G202,0)</f>
        <v>0</v>
      </c>
      <c r="D203" s="325">
        <f>IF(B203&gt;Datos!$C$45,C203*((1+$E$27)^(1/12)-1),0)</f>
        <v>0</v>
      </c>
      <c r="E203" s="325">
        <f>IF(B203&gt;Datos!$C$45,F203-D203,0)</f>
        <v>0</v>
      </c>
      <c r="F203" s="325">
        <f>IF(B203=Datos!$C$45+1,-PMT((1+'Formato 5'!$E$27)^(1/12)-1,Datos!$C$46,C203),IF('Formato 5'!B203&lt;=Datos!$C$47,F202,0))</f>
        <v>0</v>
      </c>
      <c r="G203" s="325">
        <f>IF(B203=Datos!$C$45,'Formato 3'!$F$56,IF('Formato 5'!B203&gt;Datos!$C$45,'Formato 5'!C203-'Formato 5'!E203,0))</f>
        <v>0</v>
      </c>
      <c r="H203" s="30"/>
      <c r="J203" s="332">
        <f t="shared" si="13"/>
        <v>170</v>
      </c>
      <c r="K203" s="325">
        <f>IF(J203&gt;Datos!$C$45,'Formato 5'!O202,0)</f>
        <v>0</v>
      </c>
      <c r="L203" s="325">
        <f>IF(J203&gt;Datos!$C$45,K203*((1+$E$27)^(1/12)-1),0)</f>
        <v>0</v>
      </c>
      <c r="M203" s="325">
        <f>IF(J203&gt;Datos!$C$45,N203-L203,0)</f>
        <v>0</v>
      </c>
      <c r="N203" s="325">
        <f>IF(J203=Datos!$C$45+1,-PMT((1+'Formato 5'!$E$27)^(1/12)-1,Datos!$C$46,K203),IF('Formato 5'!J203&lt;=Datos!$C$47,N202,0))</f>
        <v>0</v>
      </c>
      <c r="O203" s="325">
        <f>IF(J203=Datos!$C$45,'Formato 3'!$M$56,IF('Formato 5'!J203&gt;Datos!$C$45,'Formato 5'!K203-'Formato 5'!M203,0))</f>
        <v>0</v>
      </c>
      <c r="Q203" s="325">
        <f t="shared" si="14"/>
        <v>0</v>
      </c>
    </row>
    <row r="204" spans="2:17">
      <c r="B204" s="332">
        <f t="shared" si="12"/>
        <v>171</v>
      </c>
      <c r="C204" s="325">
        <f>IF(B204&gt;Datos!$C$45,'Formato 5'!G203,0)</f>
        <v>0</v>
      </c>
      <c r="D204" s="325">
        <f>IF(B204&gt;Datos!$C$45,C204*((1+$E$27)^(1/12)-1),0)</f>
        <v>0</v>
      </c>
      <c r="E204" s="325">
        <f>IF(B204&gt;Datos!$C$45,F204-D204,0)</f>
        <v>0</v>
      </c>
      <c r="F204" s="325">
        <f>IF(B204=Datos!$C$45+1,-PMT((1+'Formato 5'!$E$27)^(1/12)-1,Datos!$C$46,C204),IF('Formato 5'!B204&lt;=Datos!$C$47,F203,0))</f>
        <v>0</v>
      </c>
      <c r="G204" s="325">
        <f>IF(B204=Datos!$C$45,'Formato 3'!$F$56,IF('Formato 5'!B204&gt;Datos!$C$45,'Formato 5'!C204-'Formato 5'!E204,0))</f>
        <v>0</v>
      </c>
      <c r="H204" s="30"/>
      <c r="J204" s="332">
        <f t="shared" si="13"/>
        <v>171</v>
      </c>
      <c r="K204" s="325">
        <f>IF(J204&gt;Datos!$C$45,'Formato 5'!O203,0)</f>
        <v>0</v>
      </c>
      <c r="L204" s="325">
        <f>IF(J204&gt;Datos!$C$45,K204*((1+$E$27)^(1/12)-1),0)</f>
        <v>0</v>
      </c>
      <c r="M204" s="325">
        <f>IF(J204&gt;Datos!$C$45,N204-L204,0)</f>
        <v>0</v>
      </c>
      <c r="N204" s="325">
        <f>IF(J204=Datos!$C$45+1,-PMT((1+'Formato 5'!$E$27)^(1/12)-1,Datos!$C$46,K204),IF('Formato 5'!J204&lt;=Datos!$C$47,N203,0))</f>
        <v>0</v>
      </c>
      <c r="O204" s="325">
        <f>IF(J204=Datos!$C$45,'Formato 3'!$M$56,IF('Formato 5'!J204&gt;Datos!$C$45,'Formato 5'!K204-'Formato 5'!M204,0))</f>
        <v>0</v>
      </c>
      <c r="Q204" s="325">
        <f t="shared" si="14"/>
        <v>0</v>
      </c>
    </row>
    <row r="205" spans="2:17">
      <c r="B205" s="332">
        <f t="shared" si="12"/>
        <v>172</v>
      </c>
      <c r="C205" s="325">
        <f>IF(B205&gt;Datos!$C$45,'Formato 5'!G204,0)</f>
        <v>0</v>
      </c>
      <c r="D205" s="325">
        <f>IF(B205&gt;Datos!$C$45,C205*((1+$E$27)^(1/12)-1),0)</f>
        <v>0</v>
      </c>
      <c r="E205" s="325">
        <f>IF(B205&gt;Datos!$C$45,F205-D205,0)</f>
        <v>0</v>
      </c>
      <c r="F205" s="325">
        <f>IF(B205=Datos!$C$45+1,-PMT((1+'Formato 5'!$E$27)^(1/12)-1,Datos!$C$46,C205),IF('Formato 5'!B205&lt;=Datos!$C$47,F204,0))</f>
        <v>0</v>
      </c>
      <c r="G205" s="325">
        <f>IF(B205=Datos!$C$45,'Formato 3'!$F$56,IF('Formato 5'!B205&gt;Datos!$C$45,'Formato 5'!C205-'Formato 5'!E205,0))</f>
        <v>0</v>
      </c>
      <c r="H205" s="30"/>
      <c r="J205" s="332">
        <f t="shared" si="13"/>
        <v>172</v>
      </c>
      <c r="K205" s="325">
        <f>IF(J205&gt;Datos!$C$45,'Formato 5'!O204,0)</f>
        <v>0</v>
      </c>
      <c r="L205" s="325">
        <f>IF(J205&gt;Datos!$C$45,K205*((1+$E$27)^(1/12)-1),0)</f>
        <v>0</v>
      </c>
      <c r="M205" s="325">
        <f>IF(J205&gt;Datos!$C$45,N205-L205,0)</f>
        <v>0</v>
      </c>
      <c r="N205" s="325">
        <f>IF(J205=Datos!$C$45+1,-PMT((1+'Formato 5'!$E$27)^(1/12)-1,Datos!$C$46,K205),IF('Formato 5'!J205&lt;=Datos!$C$47,N204,0))</f>
        <v>0</v>
      </c>
      <c r="O205" s="325">
        <f>IF(J205=Datos!$C$45,'Formato 3'!$M$56,IF('Formato 5'!J205&gt;Datos!$C$45,'Formato 5'!K205-'Formato 5'!M205,0))</f>
        <v>0</v>
      </c>
      <c r="Q205" s="325">
        <f t="shared" si="14"/>
        <v>0</v>
      </c>
    </row>
    <row r="206" spans="2:17">
      <c r="B206" s="332">
        <f t="shared" si="12"/>
        <v>173</v>
      </c>
      <c r="C206" s="325">
        <f>IF(B206&gt;Datos!$C$45,'Formato 5'!G205,0)</f>
        <v>0</v>
      </c>
      <c r="D206" s="325">
        <f>IF(B206&gt;Datos!$C$45,C206*((1+$E$27)^(1/12)-1),0)</f>
        <v>0</v>
      </c>
      <c r="E206" s="325">
        <f>IF(B206&gt;Datos!$C$45,F206-D206,0)</f>
        <v>0</v>
      </c>
      <c r="F206" s="325">
        <f>IF(B206=Datos!$C$45+1,-PMT((1+'Formato 5'!$E$27)^(1/12)-1,Datos!$C$46,C206),IF('Formato 5'!B206&lt;=Datos!$C$47,F205,0))</f>
        <v>0</v>
      </c>
      <c r="G206" s="325">
        <f>IF(B206=Datos!$C$45,'Formato 3'!$F$56,IF('Formato 5'!B206&gt;Datos!$C$45,'Formato 5'!C206-'Formato 5'!E206,0))</f>
        <v>0</v>
      </c>
      <c r="H206" s="30"/>
      <c r="J206" s="332">
        <f t="shared" si="13"/>
        <v>173</v>
      </c>
      <c r="K206" s="325">
        <f>IF(J206&gt;Datos!$C$45,'Formato 5'!O205,0)</f>
        <v>0</v>
      </c>
      <c r="L206" s="325">
        <f>IF(J206&gt;Datos!$C$45,K206*((1+$E$27)^(1/12)-1),0)</f>
        <v>0</v>
      </c>
      <c r="M206" s="325">
        <f>IF(J206&gt;Datos!$C$45,N206-L206,0)</f>
        <v>0</v>
      </c>
      <c r="N206" s="325">
        <f>IF(J206=Datos!$C$45+1,-PMT((1+'Formato 5'!$E$27)^(1/12)-1,Datos!$C$46,K206),IF('Formato 5'!J206&lt;=Datos!$C$47,N205,0))</f>
        <v>0</v>
      </c>
      <c r="O206" s="325">
        <f>IF(J206=Datos!$C$45,'Formato 3'!$M$56,IF('Formato 5'!J206&gt;Datos!$C$45,'Formato 5'!K206-'Formato 5'!M206,0))</f>
        <v>0</v>
      </c>
      <c r="Q206" s="325">
        <f t="shared" si="14"/>
        <v>0</v>
      </c>
    </row>
    <row r="207" spans="2:17">
      <c r="B207" s="332">
        <f t="shared" si="12"/>
        <v>174</v>
      </c>
      <c r="C207" s="325">
        <f>IF(B207&gt;Datos!$C$45,'Formato 5'!G206,0)</f>
        <v>0</v>
      </c>
      <c r="D207" s="325">
        <f>IF(B207&gt;Datos!$C$45,C207*((1+$E$27)^(1/12)-1),0)</f>
        <v>0</v>
      </c>
      <c r="E207" s="325">
        <f>IF(B207&gt;Datos!$C$45,F207-D207,0)</f>
        <v>0</v>
      </c>
      <c r="F207" s="325">
        <f>IF(B207=Datos!$C$45+1,-PMT((1+'Formato 5'!$E$27)^(1/12)-1,Datos!$C$46,C207),IF('Formato 5'!B207&lt;=Datos!$C$47,F206,0))</f>
        <v>0</v>
      </c>
      <c r="G207" s="325">
        <f>IF(B207=Datos!$C$45,'Formato 3'!$F$56,IF('Formato 5'!B207&gt;Datos!$C$45,'Formato 5'!C207-'Formato 5'!E207,0))</f>
        <v>0</v>
      </c>
      <c r="H207" s="30"/>
      <c r="J207" s="332">
        <f t="shared" si="13"/>
        <v>174</v>
      </c>
      <c r="K207" s="325">
        <f>IF(J207&gt;Datos!$C$45,'Formato 5'!O206,0)</f>
        <v>0</v>
      </c>
      <c r="L207" s="325">
        <f>IF(J207&gt;Datos!$C$45,K207*((1+$E$27)^(1/12)-1),0)</f>
        <v>0</v>
      </c>
      <c r="M207" s="325">
        <f>IF(J207&gt;Datos!$C$45,N207-L207,0)</f>
        <v>0</v>
      </c>
      <c r="N207" s="325">
        <f>IF(J207=Datos!$C$45+1,-PMT((1+'Formato 5'!$E$27)^(1/12)-1,Datos!$C$46,K207),IF('Formato 5'!J207&lt;=Datos!$C$47,N206,0))</f>
        <v>0</v>
      </c>
      <c r="O207" s="325">
        <f>IF(J207=Datos!$C$45,'Formato 3'!$M$56,IF('Formato 5'!J207&gt;Datos!$C$45,'Formato 5'!K207-'Formato 5'!M207,0))</f>
        <v>0</v>
      </c>
      <c r="Q207" s="325">
        <f t="shared" si="14"/>
        <v>0</v>
      </c>
    </row>
    <row r="208" spans="2:17">
      <c r="B208" s="332">
        <f t="shared" si="12"/>
        <v>175</v>
      </c>
      <c r="C208" s="325">
        <f>IF(B208&gt;Datos!$C$45,'Formato 5'!G207,0)</f>
        <v>0</v>
      </c>
      <c r="D208" s="325">
        <f>IF(B208&gt;Datos!$C$45,C208*((1+$E$27)^(1/12)-1),0)</f>
        <v>0</v>
      </c>
      <c r="E208" s="325">
        <f>IF(B208&gt;Datos!$C$45,F208-D208,0)</f>
        <v>0</v>
      </c>
      <c r="F208" s="325">
        <f>IF(B208=Datos!$C$45+1,-PMT((1+'Formato 5'!$E$27)^(1/12)-1,Datos!$C$46,C208),IF('Formato 5'!B208&lt;=Datos!$C$47,F207,0))</f>
        <v>0</v>
      </c>
      <c r="G208" s="325">
        <f>IF(B208=Datos!$C$45,'Formato 3'!$F$56,IF('Formato 5'!B208&gt;Datos!$C$45,'Formato 5'!C208-'Formato 5'!E208,0))</f>
        <v>0</v>
      </c>
      <c r="H208" s="30"/>
      <c r="J208" s="332">
        <f t="shared" si="13"/>
        <v>175</v>
      </c>
      <c r="K208" s="325">
        <f>IF(J208&gt;Datos!$C$45,'Formato 5'!O207,0)</f>
        <v>0</v>
      </c>
      <c r="L208" s="325">
        <f>IF(J208&gt;Datos!$C$45,K208*((1+$E$27)^(1/12)-1),0)</f>
        <v>0</v>
      </c>
      <c r="M208" s="325">
        <f>IF(J208&gt;Datos!$C$45,N208-L208,0)</f>
        <v>0</v>
      </c>
      <c r="N208" s="325">
        <f>IF(J208=Datos!$C$45+1,-PMT((1+'Formato 5'!$E$27)^(1/12)-1,Datos!$C$46,K208),IF('Formato 5'!J208&lt;=Datos!$C$47,N207,0))</f>
        <v>0</v>
      </c>
      <c r="O208" s="325">
        <f>IF(J208=Datos!$C$45,'Formato 3'!$M$56,IF('Formato 5'!J208&gt;Datos!$C$45,'Formato 5'!K208-'Formato 5'!M208,0))</f>
        <v>0</v>
      </c>
      <c r="Q208" s="325">
        <f t="shared" si="14"/>
        <v>0</v>
      </c>
    </row>
    <row r="209" spans="2:17">
      <c r="B209" s="332">
        <f t="shared" si="12"/>
        <v>176</v>
      </c>
      <c r="C209" s="325">
        <f>IF(B209&gt;Datos!$C$45,'Formato 5'!G208,0)</f>
        <v>0</v>
      </c>
      <c r="D209" s="325">
        <f>IF(B209&gt;Datos!$C$45,C209*((1+$E$27)^(1/12)-1),0)</f>
        <v>0</v>
      </c>
      <c r="E209" s="325">
        <f>IF(B209&gt;Datos!$C$45,F209-D209,0)</f>
        <v>0</v>
      </c>
      <c r="F209" s="325">
        <f>IF(B209=Datos!$C$45+1,-PMT((1+'Formato 5'!$E$27)^(1/12)-1,Datos!$C$46,C209),IF('Formato 5'!B209&lt;=Datos!$C$47,F208,0))</f>
        <v>0</v>
      </c>
      <c r="G209" s="325">
        <f>IF(B209=Datos!$C$45,'Formato 3'!$F$56,IF('Formato 5'!B209&gt;Datos!$C$45,'Formato 5'!C209-'Formato 5'!E209,0))</f>
        <v>0</v>
      </c>
      <c r="H209" s="30"/>
      <c r="J209" s="332">
        <f t="shared" si="13"/>
        <v>176</v>
      </c>
      <c r="K209" s="325">
        <f>IF(J209&gt;Datos!$C$45,'Formato 5'!O208,0)</f>
        <v>0</v>
      </c>
      <c r="L209" s="325">
        <f>IF(J209&gt;Datos!$C$45,K209*((1+$E$27)^(1/12)-1),0)</f>
        <v>0</v>
      </c>
      <c r="M209" s="325">
        <f>IF(J209&gt;Datos!$C$45,N209-L209,0)</f>
        <v>0</v>
      </c>
      <c r="N209" s="325">
        <f>IF(J209=Datos!$C$45+1,-PMT((1+'Formato 5'!$E$27)^(1/12)-1,Datos!$C$46,K209),IF('Formato 5'!J209&lt;=Datos!$C$47,N208,0))</f>
        <v>0</v>
      </c>
      <c r="O209" s="325">
        <f>IF(J209=Datos!$C$45,'Formato 3'!$M$56,IF('Formato 5'!J209&gt;Datos!$C$45,'Formato 5'!K209-'Formato 5'!M209,0))</f>
        <v>0</v>
      </c>
      <c r="Q209" s="325">
        <f t="shared" si="14"/>
        <v>0</v>
      </c>
    </row>
    <row r="210" spans="2:17">
      <c r="B210" s="332">
        <f t="shared" si="12"/>
        <v>177</v>
      </c>
      <c r="C210" s="325">
        <f>IF(B210&gt;Datos!$C$45,'Formato 5'!G209,0)</f>
        <v>0</v>
      </c>
      <c r="D210" s="325">
        <f>IF(B210&gt;Datos!$C$45,C210*((1+$E$27)^(1/12)-1),0)</f>
        <v>0</v>
      </c>
      <c r="E210" s="325">
        <f>IF(B210&gt;Datos!$C$45,F210-D210,0)</f>
        <v>0</v>
      </c>
      <c r="F210" s="325">
        <f>IF(B210=Datos!$C$45+1,-PMT((1+'Formato 5'!$E$27)^(1/12)-1,Datos!$C$46,C210),IF('Formato 5'!B210&lt;=Datos!$C$47,F209,0))</f>
        <v>0</v>
      </c>
      <c r="G210" s="325">
        <f>IF(B210=Datos!$C$45,'Formato 3'!$F$56,IF('Formato 5'!B210&gt;Datos!$C$45,'Formato 5'!C210-'Formato 5'!E210,0))</f>
        <v>0</v>
      </c>
      <c r="H210" s="30"/>
      <c r="J210" s="332">
        <f t="shared" si="13"/>
        <v>177</v>
      </c>
      <c r="K210" s="325">
        <f>IF(J210&gt;Datos!$C$45,'Formato 5'!O209,0)</f>
        <v>0</v>
      </c>
      <c r="L210" s="325">
        <f>IF(J210&gt;Datos!$C$45,K210*((1+$E$27)^(1/12)-1),0)</f>
        <v>0</v>
      </c>
      <c r="M210" s="325">
        <f>IF(J210&gt;Datos!$C$45,N210-L210,0)</f>
        <v>0</v>
      </c>
      <c r="N210" s="325">
        <f>IF(J210=Datos!$C$45+1,-PMT((1+'Formato 5'!$E$27)^(1/12)-1,Datos!$C$46,K210),IF('Formato 5'!J210&lt;=Datos!$C$47,N209,0))</f>
        <v>0</v>
      </c>
      <c r="O210" s="325">
        <f>IF(J210=Datos!$C$45,'Formato 3'!$M$56,IF('Formato 5'!J210&gt;Datos!$C$45,'Formato 5'!K210-'Formato 5'!M210,0))</f>
        <v>0</v>
      </c>
      <c r="Q210" s="325">
        <f t="shared" si="14"/>
        <v>0</v>
      </c>
    </row>
    <row r="211" spans="2:17">
      <c r="B211" s="332">
        <f t="shared" si="12"/>
        <v>178</v>
      </c>
      <c r="C211" s="325">
        <f>IF(B211&gt;Datos!$C$45,'Formato 5'!G210,0)</f>
        <v>0</v>
      </c>
      <c r="D211" s="325">
        <f>IF(B211&gt;Datos!$C$45,C211*((1+$E$27)^(1/12)-1),0)</f>
        <v>0</v>
      </c>
      <c r="E211" s="325">
        <f>IF(B211&gt;Datos!$C$45,F211-D211,0)</f>
        <v>0</v>
      </c>
      <c r="F211" s="325">
        <f>IF(B211=Datos!$C$45+1,-PMT((1+'Formato 5'!$E$27)^(1/12)-1,Datos!$C$46,C211),IF('Formato 5'!B211&lt;=Datos!$C$47,F210,0))</f>
        <v>0</v>
      </c>
      <c r="G211" s="325">
        <f>IF(B211=Datos!$C$45,'Formato 3'!$F$56,IF('Formato 5'!B211&gt;Datos!$C$45,'Formato 5'!C211-'Formato 5'!E211,0))</f>
        <v>0</v>
      </c>
      <c r="H211" s="30"/>
      <c r="J211" s="332">
        <f t="shared" si="13"/>
        <v>178</v>
      </c>
      <c r="K211" s="325">
        <f>IF(J211&gt;Datos!$C$45,'Formato 5'!O210,0)</f>
        <v>0</v>
      </c>
      <c r="L211" s="325">
        <f>IF(J211&gt;Datos!$C$45,K211*((1+$E$27)^(1/12)-1),0)</f>
        <v>0</v>
      </c>
      <c r="M211" s="325">
        <f>IF(J211&gt;Datos!$C$45,N211-L211,0)</f>
        <v>0</v>
      </c>
      <c r="N211" s="325">
        <f>IF(J211=Datos!$C$45+1,-PMT((1+'Formato 5'!$E$27)^(1/12)-1,Datos!$C$46,K211),IF('Formato 5'!J211&lt;=Datos!$C$47,N210,0))</f>
        <v>0</v>
      </c>
      <c r="O211" s="325">
        <f>IF(J211=Datos!$C$45,'Formato 3'!$M$56,IF('Formato 5'!J211&gt;Datos!$C$45,'Formato 5'!K211-'Formato 5'!M211,0))</f>
        <v>0</v>
      </c>
      <c r="Q211" s="325">
        <f t="shared" si="14"/>
        <v>0</v>
      </c>
    </row>
    <row r="212" spans="2:17">
      <c r="B212" s="332">
        <f t="shared" si="12"/>
        <v>179</v>
      </c>
      <c r="C212" s="325">
        <f>IF(B212&gt;Datos!$C$45,'Formato 5'!G211,0)</f>
        <v>0</v>
      </c>
      <c r="D212" s="325">
        <f>IF(B212&gt;Datos!$C$45,C212*((1+$E$27)^(1/12)-1),0)</f>
        <v>0</v>
      </c>
      <c r="E212" s="325">
        <f>IF(B212&gt;Datos!$C$45,F212-D212,0)</f>
        <v>0</v>
      </c>
      <c r="F212" s="325">
        <f>IF(B212=Datos!$C$45+1,-PMT((1+'Formato 5'!$E$27)^(1/12)-1,Datos!$C$46,C212),IF('Formato 5'!B212&lt;=Datos!$C$47,F211,0))</f>
        <v>0</v>
      </c>
      <c r="G212" s="325">
        <f>IF(B212=Datos!$C$45,'Formato 3'!$F$56,IF('Formato 5'!B212&gt;Datos!$C$45,'Formato 5'!C212-'Formato 5'!E212,0))</f>
        <v>0</v>
      </c>
      <c r="H212" s="30"/>
      <c r="J212" s="332">
        <f t="shared" si="13"/>
        <v>179</v>
      </c>
      <c r="K212" s="325">
        <f>IF(J212&gt;Datos!$C$45,'Formato 5'!O211,0)</f>
        <v>0</v>
      </c>
      <c r="L212" s="325">
        <f>IF(J212&gt;Datos!$C$45,K212*((1+$E$27)^(1/12)-1),0)</f>
        <v>0</v>
      </c>
      <c r="M212" s="325">
        <f>IF(J212&gt;Datos!$C$45,N212-L212,0)</f>
        <v>0</v>
      </c>
      <c r="N212" s="325">
        <f>IF(J212=Datos!$C$45+1,-PMT((1+'Formato 5'!$E$27)^(1/12)-1,Datos!$C$46,K212),IF('Formato 5'!J212&lt;=Datos!$C$47,N211,0))</f>
        <v>0</v>
      </c>
      <c r="O212" s="325">
        <f>IF(J212=Datos!$C$45,'Formato 3'!$M$56,IF('Formato 5'!J212&gt;Datos!$C$45,'Formato 5'!K212-'Formato 5'!M212,0))</f>
        <v>0</v>
      </c>
      <c r="Q212" s="325">
        <f t="shared" si="14"/>
        <v>0</v>
      </c>
    </row>
    <row r="213" spans="2:17">
      <c r="B213" s="332">
        <f t="shared" si="12"/>
        <v>180</v>
      </c>
      <c r="C213" s="325">
        <f>IF(B213&gt;Datos!$C$45,'Formato 5'!G212,0)</f>
        <v>0</v>
      </c>
      <c r="D213" s="325">
        <f>IF(B213&gt;Datos!$C$45,C213*((1+$E$27)^(1/12)-1),0)</f>
        <v>0</v>
      </c>
      <c r="E213" s="325">
        <f>IF(B213&gt;Datos!$C$45,F213-D213,0)</f>
        <v>0</v>
      </c>
      <c r="F213" s="325">
        <f>IF(B213=Datos!$C$45+1,-PMT((1+'Formato 5'!$E$27)^(1/12)-1,Datos!$C$46,C213),IF('Formato 5'!B213&lt;=Datos!$C$47,F212,0))</f>
        <v>0</v>
      </c>
      <c r="G213" s="325">
        <f>IF(B213=Datos!$C$45,'Formato 3'!$F$56,IF('Formato 5'!B213&gt;Datos!$C$45,'Formato 5'!C213-'Formato 5'!E213,0))</f>
        <v>0</v>
      </c>
      <c r="H213" s="30"/>
      <c r="J213" s="332">
        <f t="shared" si="13"/>
        <v>180</v>
      </c>
      <c r="K213" s="325">
        <f>IF(J213&gt;Datos!$C$45,'Formato 5'!O212,0)</f>
        <v>0</v>
      </c>
      <c r="L213" s="325">
        <f>IF(J213&gt;Datos!$C$45,K213*((1+$E$27)^(1/12)-1),0)</f>
        <v>0</v>
      </c>
      <c r="M213" s="325">
        <f>IF(J213&gt;Datos!$C$45,N213-L213,0)</f>
        <v>0</v>
      </c>
      <c r="N213" s="325">
        <f>IF(J213=Datos!$C$45+1,-PMT((1+'Formato 5'!$E$27)^(1/12)-1,Datos!$C$46,K213),IF('Formato 5'!J213&lt;=Datos!$C$47,N212,0))</f>
        <v>0</v>
      </c>
      <c r="O213" s="325">
        <f>IF(J213=Datos!$C$45,'Formato 3'!$M$56,IF('Formato 5'!J213&gt;Datos!$C$45,'Formato 5'!K213-'Formato 5'!M213,0))</f>
        <v>0</v>
      </c>
      <c r="Q213" s="325">
        <f t="shared" si="14"/>
        <v>0</v>
      </c>
    </row>
    <row r="214" spans="2:17">
      <c r="B214" s="332">
        <f t="shared" si="12"/>
        <v>181</v>
      </c>
      <c r="C214" s="325">
        <f>IF(B214&gt;Datos!$C$45,'Formato 5'!G213,0)</f>
        <v>0</v>
      </c>
      <c r="D214" s="325">
        <f>IF(B214&gt;Datos!$C$45,C214*((1+$E$27)^(1/12)-1),0)</f>
        <v>0</v>
      </c>
      <c r="E214" s="325">
        <f>IF(B214&gt;Datos!$C$45,F214-D214,0)</f>
        <v>0</v>
      </c>
      <c r="F214" s="325">
        <f>IF(B214=Datos!$C$45+1,-PMT((1+'Formato 5'!$E$27)^(1/12)-1,Datos!$C$46,C214),IF('Formato 5'!B214&lt;=Datos!$C$47,F213,0))</f>
        <v>0</v>
      </c>
      <c r="G214" s="325">
        <f>IF(B214=Datos!$C$45,'Formato 3'!$F$56,IF('Formato 5'!B214&gt;Datos!$C$45,'Formato 5'!C214-'Formato 5'!E214,0))</f>
        <v>0</v>
      </c>
      <c r="H214" s="30"/>
      <c r="J214" s="332">
        <f t="shared" si="13"/>
        <v>181</v>
      </c>
      <c r="K214" s="325">
        <f>IF(J214&gt;Datos!$C$45,'Formato 5'!O213,0)</f>
        <v>0</v>
      </c>
      <c r="L214" s="325">
        <f>IF(J214&gt;Datos!$C$45,K214*((1+$E$27)^(1/12)-1),0)</f>
        <v>0</v>
      </c>
      <c r="M214" s="325">
        <f>IF(J214&gt;Datos!$C$45,N214-L214,0)</f>
        <v>0</v>
      </c>
      <c r="N214" s="325">
        <f>IF(J214=Datos!$C$45+1,-PMT((1+'Formato 5'!$E$27)^(1/12)-1,Datos!$C$46,K214),IF('Formato 5'!J214&lt;=Datos!$C$47,N213,0))</f>
        <v>0</v>
      </c>
      <c r="O214" s="325">
        <f>IF(J214=Datos!$C$45,'Formato 3'!$M$56,IF('Formato 5'!J214&gt;Datos!$C$45,'Formato 5'!K214-'Formato 5'!M214,0))</f>
        <v>0</v>
      </c>
      <c r="Q214" s="325">
        <f t="shared" si="14"/>
        <v>0</v>
      </c>
    </row>
    <row r="215" spans="2:17">
      <c r="B215" s="332">
        <f t="shared" si="12"/>
        <v>182</v>
      </c>
      <c r="C215" s="325">
        <f>IF(B215&gt;Datos!$C$45,'Formato 5'!G214,0)</f>
        <v>0</v>
      </c>
      <c r="D215" s="325">
        <f>IF(B215&gt;Datos!$C$45,C215*((1+$E$27)^(1/12)-1),0)</f>
        <v>0</v>
      </c>
      <c r="E215" s="325">
        <f>IF(B215&gt;Datos!$C$45,F215-D215,0)</f>
        <v>0</v>
      </c>
      <c r="F215" s="325">
        <f>IF(B215=Datos!$C$45+1,-PMT((1+'Formato 5'!$E$27)^(1/12)-1,Datos!$C$46,C215),IF('Formato 5'!B215&lt;=Datos!$C$47,F214,0))</f>
        <v>0</v>
      </c>
      <c r="G215" s="325">
        <f>IF(B215=Datos!$C$45,'Formato 3'!$F$56,IF('Formato 5'!B215&gt;Datos!$C$45,'Formato 5'!C215-'Formato 5'!E215,0))</f>
        <v>0</v>
      </c>
      <c r="H215" s="30"/>
      <c r="J215" s="332">
        <f t="shared" si="13"/>
        <v>182</v>
      </c>
      <c r="K215" s="325">
        <f>IF(J215&gt;Datos!$C$45,'Formato 5'!O214,0)</f>
        <v>0</v>
      </c>
      <c r="L215" s="325">
        <f>IF(J215&gt;Datos!$C$45,K215*((1+$E$27)^(1/12)-1),0)</f>
        <v>0</v>
      </c>
      <c r="M215" s="325">
        <f>IF(J215&gt;Datos!$C$45,N215-L215,0)</f>
        <v>0</v>
      </c>
      <c r="N215" s="325">
        <f>IF(J215=Datos!$C$45+1,-PMT((1+'Formato 5'!$E$27)^(1/12)-1,Datos!$C$46,K215),IF('Formato 5'!J215&lt;=Datos!$C$47,N214,0))</f>
        <v>0</v>
      </c>
      <c r="O215" s="325">
        <f>IF(J215=Datos!$C$45,'Formato 3'!$M$56,IF('Formato 5'!J215&gt;Datos!$C$45,'Formato 5'!K215-'Formato 5'!M215,0))</f>
        <v>0</v>
      </c>
      <c r="Q215" s="325">
        <f t="shared" si="14"/>
        <v>0</v>
      </c>
    </row>
    <row r="216" spans="2:17">
      <c r="B216" s="332">
        <f t="shared" si="12"/>
        <v>183</v>
      </c>
      <c r="C216" s="325">
        <f>IF(B216&gt;Datos!$C$45,'Formato 5'!G215,0)</f>
        <v>0</v>
      </c>
      <c r="D216" s="325">
        <f>IF(B216&gt;Datos!$C$45,C216*((1+$E$27)^(1/12)-1),0)</f>
        <v>0</v>
      </c>
      <c r="E216" s="325">
        <f>IF(B216&gt;Datos!$C$45,F216-D216,0)</f>
        <v>0</v>
      </c>
      <c r="F216" s="325">
        <f>IF(B216=Datos!$C$45+1,-PMT((1+'Formato 5'!$E$27)^(1/12)-1,Datos!$C$46,C216),IF('Formato 5'!B216&lt;=Datos!$C$47,F215,0))</f>
        <v>0</v>
      </c>
      <c r="G216" s="325">
        <f>IF(B216=Datos!$C$45,'Formato 3'!$F$56,IF('Formato 5'!B216&gt;Datos!$C$45,'Formato 5'!C216-'Formato 5'!E216,0))</f>
        <v>0</v>
      </c>
      <c r="H216" s="30"/>
      <c r="J216" s="332">
        <f t="shared" si="13"/>
        <v>183</v>
      </c>
      <c r="K216" s="325">
        <f>IF(J216&gt;Datos!$C$45,'Formato 5'!O215,0)</f>
        <v>0</v>
      </c>
      <c r="L216" s="325">
        <f>IF(J216&gt;Datos!$C$45,K216*((1+$E$27)^(1/12)-1),0)</f>
        <v>0</v>
      </c>
      <c r="M216" s="325">
        <f>IF(J216&gt;Datos!$C$45,N216-L216,0)</f>
        <v>0</v>
      </c>
      <c r="N216" s="325">
        <f>IF(J216=Datos!$C$45+1,-PMT((1+'Formato 5'!$E$27)^(1/12)-1,Datos!$C$46,K216),IF('Formato 5'!J216&lt;=Datos!$C$47,N215,0))</f>
        <v>0</v>
      </c>
      <c r="O216" s="325">
        <f>IF(J216=Datos!$C$45,'Formato 3'!$M$56,IF('Formato 5'!J216&gt;Datos!$C$45,'Formato 5'!K216-'Formato 5'!M216,0))</f>
        <v>0</v>
      </c>
      <c r="Q216" s="325">
        <f t="shared" si="14"/>
        <v>0</v>
      </c>
    </row>
    <row r="217" spans="2:17">
      <c r="B217" s="332">
        <f t="shared" si="12"/>
        <v>184</v>
      </c>
      <c r="C217" s="325">
        <f>IF(B217&gt;Datos!$C$45,'Formato 5'!G216,0)</f>
        <v>0</v>
      </c>
      <c r="D217" s="325">
        <f>IF(B217&gt;Datos!$C$45,C217*((1+$E$27)^(1/12)-1),0)</f>
        <v>0</v>
      </c>
      <c r="E217" s="325">
        <f>IF(B217&gt;Datos!$C$45,F217-D217,0)</f>
        <v>0</v>
      </c>
      <c r="F217" s="325">
        <f>IF(B217=Datos!$C$45+1,-PMT((1+'Formato 5'!$E$27)^(1/12)-1,Datos!$C$46,C217),IF('Formato 5'!B217&lt;=Datos!$C$47,F216,0))</f>
        <v>0</v>
      </c>
      <c r="G217" s="325">
        <f>IF(B217=Datos!$C$45,'Formato 3'!$F$56,IF('Formato 5'!B217&gt;Datos!$C$45,'Formato 5'!C217-'Formato 5'!E217,0))</f>
        <v>0</v>
      </c>
      <c r="H217" s="30"/>
      <c r="J217" s="332">
        <f t="shared" si="13"/>
        <v>184</v>
      </c>
      <c r="K217" s="325">
        <f>IF(J217&gt;Datos!$C$45,'Formato 5'!O216,0)</f>
        <v>0</v>
      </c>
      <c r="L217" s="325">
        <f>IF(J217&gt;Datos!$C$45,K217*((1+$E$27)^(1/12)-1),0)</f>
        <v>0</v>
      </c>
      <c r="M217" s="325">
        <f>IF(J217&gt;Datos!$C$45,N217-L217,0)</f>
        <v>0</v>
      </c>
      <c r="N217" s="325">
        <f>IF(J217=Datos!$C$45+1,-PMT((1+'Formato 5'!$E$27)^(1/12)-1,Datos!$C$46,K217),IF('Formato 5'!J217&lt;=Datos!$C$47,N216,0))</f>
        <v>0</v>
      </c>
      <c r="O217" s="325">
        <f>IF(J217=Datos!$C$45,'Formato 3'!$M$56,IF('Formato 5'!J217&gt;Datos!$C$45,'Formato 5'!K217-'Formato 5'!M217,0))</f>
        <v>0</v>
      </c>
      <c r="Q217" s="325">
        <f t="shared" si="14"/>
        <v>0</v>
      </c>
    </row>
    <row r="218" spans="2:17">
      <c r="B218" s="332">
        <f t="shared" si="12"/>
        <v>185</v>
      </c>
      <c r="C218" s="325">
        <f>IF(B218&gt;Datos!$C$45,'Formato 5'!G217,0)</f>
        <v>0</v>
      </c>
      <c r="D218" s="325">
        <f>IF(B218&gt;Datos!$C$45,C218*((1+$E$27)^(1/12)-1),0)</f>
        <v>0</v>
      </c>
      <c r="E218" s="325">
        <f>IF(B218&gt;Datos!$C$45,F218-D218,0)</f>
        <v>0</v>
      </c>
      <c r="F218" s="325">
        <f>IF(B218=Datos!$C$45+1,-PMT((1+'Formato 5'!$E$27)^(1/12)-1,Datos!$C$46,C218),IF('Formato 5'!B218&lt;=Datos!$C$47,F217,0))</f>
        <v>0</v>
      </c>
      <c r="G218" s="325">
        <f>IF(B218=Datos!$C$45,'Formato 3'!$F$56,IF('Formato 5'!B218&gt;Datos!$C$45,'Formato 5'!C218-'Formato 5'!E218,0))</f>
        <v>0</v>
      </c>
      <c r="H218" s="30"/>
      <c r="J218" s="332">
        <f t="shared" si="13"/>
        <v>185</v>
      </c>
      <c r="K218" s="325">
        <f>IF(J218&gt;Datos!$C$45,'Formato 5'!O217,0)</f>
        <v>0</v>
      </c>
      <c r="L218" s="325">
        <f>IF(J218&gt;Datos!$C$45,K218*((1+$E$27)^(1/12)-1),0)</f>
        <v>0</v>
      </c>
      <c r="M218" s="325">
        <f>IF(J218&gt;Datos!$C$45,N218-L218,0)</f>
        <v>0</v>
      </c>
      <c r="N218" s="325">
        <f>IF(J218=Datos!$C$45+1,-PMT((1+'Formato 5'!$E$27)^(1/12)-1,Datos!$C$46,K218),IF('Formato 5'!J218&lt;=Datos!$C$47,N217,0))</f>
        <v>0</v>
      </c>
      <c r="O218" s="325">
        <f>IF(J218=Datos!$C$45,'Formato 3'!$M$56,IF('Formato 5'!J218&gt;Datos!$C$45,'Formato 5'!K218-'Formato 5'!M218,0))</f>
        <v>0</v>
      </c>
      <c r="Q218" s="325">
        <f t="shared" si="14"/>
        <v>0</v>
      </c>
    </row>
    <row r="219" spans="2:17">
      <c r="B219" s="332">
        <f t="shared" si="12"/>
        <v>186</v>
      </c>
      <c r="C219" s="325">
        <f>IF(B219&gt;Datos!$C$45,'Formato 5'!G218,0)</f>
        <v>0</v>
      </c>
      <c r="D219" s="325">
        <f>IF(B219&gt;Datos!$C$45,C219*((1+$E$27)^(1/12)-1),0)</f>
        <v>0</v>
      </c>
      <c r="E219" s="325">
        <f>IF(B219&gt;Datos!$C$45,F219-D219,0)</f>
        <v>0</v>
      </c>
      <c r="F219" s="325">
        <f>IF(B219=Datos!$C$45+1,-PMT((1+'Formato 5'!$E$27)^(1/12)-1,Datos!$C$46,C219),IF('Formato 5'!B219&lt;=Datos!$C$47,F218,0))</f>
        <v>0</v>
      </c>
      <c r="G219" s="325">
        <f>IF(B219=Datos!$C$45,'Formato 3'!$F$56,IF('Formato 5'!B219&gt;Datos!$C$45,'Formato 5'!C219-'Formato 5'!E219,0))</f>
        <v>0</v>
      </c>
      <c r="H219" s="30"/>
      <c r="J219" s="332">
        <f t="shared" si="13"/>
        <v>186</v>
      </c>
      <c r="K219" s="325">
        <f>IF(J219&gt;Datos!$C$45,'Formato 5'!O218,0)</f>
        <v>0</v>
      </c>
      <c r="L219" s="325">
        <f>IF(J219&gt;Datos!$C$45,K219*((1+$E$27)^(1/12)-1),0)</f>
        <v>0</v>
      </c>
      <c r="M219" s="325">
        <f>IF(J219&gt;Datos!$C$45,N219-L219,0)</f>
        <v>0</v>
      </c>
      <c r="N219" s="325">
        <f>IF(J219=Datos!$C$45+1,-PMT((1+'Formato 5'!$E$27)^(1/12)-1,Datos!$C$46,K219),IF('Formato 5'!J219&lt;=Datos!$C$47,N218,0))</f>
        <v>0</v>
      </c>
      <c r="O219" s="325">
        <f>IF(J219=Datos!$C$45,'Formato 3'!$M$56,IF('Formato 5'!J219&gt;Datos!$C$45,'Formato 5'!K219-'Formato 5'!M219,0))</f>
        <v>0</v>
      </c>
      <c r="Q219" s="325">
        <f t="shared" si="14"/>
        <v>0</v>
      </c>
    </row>
    <row r="220" spans="2:17">
      <c r="B220" s="332">
        <f t="shared" si="12"/>
        <v>187</v>
      </c>
      <c r="C220" s="325">
        <f>IF(B220&gt;Datos!$C$45,'Formato 5'!G219,0)</f>
        <v>0</v>
      </c>
      <c r="D220" s="325">
        <f>IF(B220&gt;Datos!$C$45,C220*((1+$E$27)^(1/12)-1),0)</f>
        <v>0</v>
      </c>
      <c r="E220" s="325">
        <f>IF(B220&gt;Datos!$C$45,F220-D220,0)</f>
        <v>0</v>
      </c>
      <c r="F220" s="325">
        <f>IF(B220=Datos!$C$45+1,-PMT((1+'Formato 5'!$E$27)^(1/12)-1,Datos!$C$46,C220),IF('Formato 5'!B220&lt;=Datos!$C$47,F219,0))</f>
        <v>0</v>
      </c>
      <c r="G220" s="325">
        <f>IF(B220=Datos!$C$45,'Formato 3'!$F$56,IF('Formato 5'!B220&gt;Datos!$C$45,'Formato 5'!C220-'Formato 5'!E220,0))</f>
        <v>0</v>
      </c>
      <c r="H220" s="30"/>
      <c r="J220" s="332">
        <f t="shared" si="13"/>
        <v>187</v>
      </c>
      <c r="K220" s="325">
        <f>IF(J220&gt;Datos!$C$45,'Formato 5'!O219,0)</f>
        <v>0</v>
      </c>
      <c r="L220" s="325">
        <f>IF(J220&gt;Datos!$C$45,K220*((1+$E$27)^(1/12)-1),0)</f>
        <v>0</v>
      </c>
      <c r="M220" s="325">
        <f>IF(J220&gt;Datos!$C$45,N220-L220,0)</f>
        <v>0</v>
      </c>
      <c r="N220" s="325">
        <f>IF(J220=Datos!$C$45+1,-PMT((1+'Formato 5'!$E$27)^(1/12)-1,Datos!$C$46,K220),IF('Formato 5'!J220&lt;=Datos!$C$47,N219,0))</f>
        <v>0</v>
      </c>
      <c r="O220" s="325">
        <f>IF(J220=Datos!$C$45,'Formato 3'!$M$56,IF('Formato 5'!J220&gt;Datos!$C$45,'Formato 5'!K220-'Formato 5'!M220,0))</f>
        <v>0</v>
      </c>
      <c r="Q220" s="325">
        <f t="shared" si="14"/>
        <v>0</v>
      </c>
    </row>
    <row r="221" spans="2:17">
      <c r="B221" s="332">
        <f t="shared" si="12"/>
        <v>188</v>
      </c>
      <c r="C221" s="325">
        <f>IF(B221&gt;Datos!$C$45,'Formato 5'!G220,0)</f>
        <v>0</v>
      </c>
      <c r="D221" s="325">
        <f>IF(B221&gt;Datos!$C$45,C221*((1+$E$27)^(1/12)-1),0)</f>
        <v>0</v>
      </c>
      <c r="E221" s="325">
        <f>IF(B221&gt;Datos!$C$45,F221-D221,0)</f>
        <v>0</v>
      </c>
      <c r="F221" s="325">
        <f>IF(B221=Datos!$C$45+1,-PMT((1+'Formato 5'!$E$27)^(1/12)-1,Datos!$C$46,C221),IF('Formato 5'!B221&lt;=Datos!$C$47,F220,0))</f>
        <v>0</v>
      </c>
      <c r="G221" s="325">
        <f>IF(B221=Datos!$C$45,'Formato 3'!$F$56,IF('Formato 5'!B221&gt;Datos!$C$45,'Formato 5'!C221-'Formato 5'!E221,0))</f>
        <v>0</v>
      </c>
      <c r="H221" s="30"/>
      <c r="J221" s="332">
        <f t="shared" si="13"/>
        <v>188</v>
      </c>
      <c r="K221" s="325">
        <f>IF(J221&gt;Datos!$C$45,'Formato 5'!O220,0)</f>
        <v>0</v>
      </c>
      <c r="L221" s="325">
        <f>IF(J221&gt;Datos!$C$45,K221*((1+$E$27)^(1/12)-1),0)</f>
        <v>0</v>
      </c>
      <c r="M221" s="325">
        <f>IF(J221&gt;Datos!$C$45,N221-L221,0)</f>
        <v>0</v>
      </c>
      <c r="N221" s="325">
        <f>IF(J221=Datos!$C$45+1,-PMT((1+'Formato 5'!$E$27)^(1/12)-1,Datos!$C$46,K221),IF('Formato 5'!J221&lt;=Datos!$C$47,N220,0))</f>
        <v>0</v>
      </c>
      <c r="O221" s="325">
        <f>IF(J221=Datos!$C$45,'Formato 3'!$M$56,IF('Formato 5'!J221&gt;Datos!$C$45,'Formato 5'!K221-'Formato 5'!M221,0))</f>
        <v>0</v>
      </c>
      <c r="Q221" s="325">
        <f t="shared" si="14"/>
        <v>0</v>
      </c>
    </row>
    <row r="222" spans="2:17">
      <c r="B222" s="332">
        <f t="shared" si="12"/>
        <v>189</v>
      </c>
      <c r="C222" s="325">
        <f>IF(B222&gt;Datos!$C$45,'Formato 5'!G221,0)</f>
        <v>0</v>
      </c>
      <c r="D222" s="325">
        <f>IF(B222&gt;Datos!$C$45,C222*((1+$E$27)^(1/12)-1),0)</f>
        <v>0</v>
      </c>
      <c r="E222" s="325">
        <f>IF(B222&gt;Datos!$C$45,F222-D222,0)</f>
        <v>0</v>
      </c>
      <c r="F222" s="325">
        <f>IF(B222=Datos!$C$45+1,-PMT((1+'Formato 5'!$E$27)^(1/12)-1,Datos!$C$46,C222),IF('Formato 5'!B222&lt;=Datos!$C$47,F221,0))</f>
        <v>0</v>
      </c>
      <c r="G222" s="325">
        <f>IF(B222=Datos!$C$45,'Formato 3'!$F$56,IF('Formato 5'!B222&gt;Datos!$C$45,'Formato 5'!C222-'Formato 5'!E222,0))</f>
        <v>0</v>
      </c>
      <c r="H222" s="30"/>
      <c r="J222" s="332">
        <f t="shared" si="13"/>
        <v>189</v>
      </c>
      <c r="K222" s="325">
        <f>IF(J222&gt;Datos!$C$45,'Formato 5'!O221,0)</f>
        <v>0</v>
      </c>
      <c r="L222" s="325">
        <f>IF(J222&gt;Datos!$C$45,K222*((1+$E$27)^(1/12)-1),0)</f>
        <v>0</v>
      </c>
      <c r="M222" s="325">
        <f>IF(J222&gt;Datos!$C$45,N222-L222,0)</f>
        <v>0</v>
      </c>
      <c r="N222" s="325">
        <f>IF(J222=Datos!$C$45+1,-PMT((1+'Formato 5'!$E$27)^(1/12)-1,Datos!$C$46,K222),IF('Formato 5'!J222&lt;=Datos!$C$47,N221,0))</f>
        <v>0</v>
      </c>
      <c r="O222" s="325">
        <f>IF(J222=Datos!$C$45,'Formato 3'!$M$56,IF('Formato 5'!J222&gt;Datos!$C$45,'Formato 5'!K222-'Formato 5'!M222,0))</f>
        <v>0</v>
      </c>
      <c r="Q222" s="325">
        <f t="shared" si="14"/>
        <v>0</v>
      </c>
    </row>
    <row r="223" spans="2:17">
      <c r="B223" s="332">
        <f t="shared" si="12"/>
        <v>190</v>
      </c>
      <c r="C223" s="325">
        <f>IF(B223&gt;Datos!$C$45,'Formato 5'!G222,0)</f>
        <v>0</v>
      </c>
      <c r="D223" s="325">
        <f>IF(B223&gt;Datos!$C$45,C223*((1+$E$27)^(1/12)-1),0)</f>
        <v>0</v>
      </c>
      <c r="E223" s="325">
        <f>IF(B223&gt;Datos!$C$45,F223-D223,0)</f>
        <v>0</v>
      </c>
      <c r="F223" s="325">
        <f>IF(B223=Datos!$C$45+1,-PMT((1+'Formato 5'!$E$27)^(1/12)-1,Datos!$C$46,C223),IF('Formato 5'!B223&lt;=Datos!$C$47,F222,0))</f>
        <v>0</v>
      </c>
      <c r="G223" s="325">
        <f>IF(B223=Datos!$C$45,'Formato 3'!$F$56,IF('Formato 5'!B223&gt;Datos!$C$45,'Formato 5'!C223-'Formato 5'!E223,0))</f>
        <v>0</v>
      </c>
      <c r="H223" s="30"/>
      <c r="J223" s="332">
        <f t="shared" si="13"/>
        <v>190</v>
      </c>
      <c r="K223" s="325">
        <f>IF(J223&gt;Datos!$C$45,'Formato 5'!O222,0)</f>
        <v>0</v>
      </c>
      <c r="L223" s="325">
        <f>IF(J223&gt;Datos!$C$45,K223*((1+$E$27)^(1/12)-1),0)</f>
        <v>0</v>
      </c>
      <c r="M223" s="325">
        <f>IF(J223&gt;Datos!$C$45,N223-L223,0)</f>
        <v>0</v>
      </c>
      <c r="N223" s="325">
        <f>IF(J223=Datos!$C$45+1,-PMT((1+'Formato 5'!$E$27)^(1/12)-1,Datos!$C$46,K223),IF('Formato 5'!J223&lt;=Datos!$C$47,N222,0))</f>
        <v>0</v>
      </c>
      <c r="O223" s="325">
        <f>IF(J223=Datos!$C$45,'Formato 3'!$M$56,IF('Formato 5'!J223&gt;Datos!$C$45,'Formato 5'!K223-'Formato 5'!M223,0))</f>
        <v>0</v>
      </c>
      <c r="Q223" s="325">
        <f t="shared" si="14"/>
        <v>0</v>
      </c>
    </row>
    <row r="224" spans="2:17">
      <c r="B224" s="332">
        <f t="shared" si="12"/>
        <v>191</v>
      </c>
      <c r="C224" s="325">
        <f>IF(B224&gt;Datos!$C$45,'Formato 5'!G223,0)</f>
        <v>0</v>
      </c>
      <c r="D224" s="325">
        <f>IF(B224&gt;Datos!$C$45,C224*((1+$E$27)^(1/12)-1),0)</f>
        <v>0</v>
      </c>
      <c r="E224" s="325">
        <f>IF(B224&gt;Datos!$C$45,F224-D224,0)</f>
        <v>0</v>
      </c>
      <c r="F224" s="325">
        <f>IF(B224=Datos!$C$45+1,-PMT((1+'Formato 5'!$E$27)^(1/12)-1,Datos!$C$46,C224),IF('Formato 5'!B224&lt;=Datos!$C$47,F223,0))</f>
        <v>0</v>
      </c>
      <c r="G224" s="325">
        <f>IF(B224=Datos!$C$45,'Formato 3'!$F$56,IF('Formato 5'!B224&gt;Datos!$C$45,'Formato 5'!C224-'Formato 5'!E224,0))</f>
        <v>0</v>
      </c>
      <c r="H224" s="30"/>
      <c r="J224" s="332">
        <f t="shared" si="13"/>
        <v>191</v>
      </c>
      <c r="K224" s="325">
        <f>IF(J224&gt;Datos!$C$45,'Formato 5'!O223,0)</f>
        <v>0</v>
      </c>
      <c r="L224" s="325">
        <f>IF(J224&gt;Datos!$C$45,K224*((1+$E$27)^(1/12)-1),0)</f>
        <v>0</v>
      </c>
      <c r="M224" s="325">
        <f>IF(J224&gt;Datos!$C$45,N224-L224,0)</f>
        <v>0</v>
      </c>
      <c r="N224" s="325">
        <f>IF(J224=Datos!$C$45+1,-PMT((1+'Formato 5'!$E$27)^(1/12)-1,Datos!$C$46,K224),IF('Formato 5'!J224&lt;=Datos!$C$47,N223,0))</f>
        <v>0</v>
      </c>
      <c r="O224" s="325">
        <f>IF(J224=Datos!$C$45,'Formato 3'!$M$56,IF('Formato 5'!J224&gt;Datos!$C$45,'Formato 5'!K224-'Formato 5'!M224,0))</f>
        <v>0</v>
      </c>
      <c r="Q224" s="325">
        <f t="shared" si="14"/>
        <v>0</v>
      </c>
    </row>
    <row r="225" spans="2:17">
      <c r="B225" s="332">
        <f t="shared" si="12"/>
        <v>192</v>
      </c>
      <c r="C225" s="325">
        <f>IF(B225&gt;Datos!$C$45,'Formato 5'!G224,0)</f>
        <v>0</v>
      </c>
      <c r="D225" s="325">
        <f>IF(B225&gt;Datos!$C$45,C225*((1+$E$27)^(1/12)-1),0)</f>
        <v>0</v>
      </c>
      <c r="E225" s="325">
        <f>IF(B225&gt;Datos!$C$45,F225-D225,0)</f>
        <v>0</v>
      </c>
      <c r="F225" s="325">
        <f>IF(B225=Datos!$C$45+1,-PMT((1+'Formato 5'!$E$27)^(1/12)-1,Datos!$C$46,C225),IF('Formato 5'!B225&lt;=Datos!$C$47,F224,0))</f>
        <v>0</v>
      </c>
      <c r="G225" s="325">
        <f>IF(B225=Datos!$C$45,'Formato 3'!$F$56,IF('Formato 5'!B225&gt;Datos!$C$45,'Formato 5'!C225-'Formato 5'!E225,0))</f>
        <v>0</v>
      </c>
      <c r="H225" s="30"/>
      <c r="J225" s="332">
        <f t="shared" si="13"/>
        <v>192</v>
      </c>
      <c r="K225" s="325">
        <f>IF(J225&gt;Datos!$C$45,'Formato 5'!O224,0)</f>
        <v>0</v>
      </c>
      <c r="L225" s="325">
        <f>IF(J225&gt;Datos!$C$45,K225*((1+$E$27)^(1/12)-1),0)</f>
        <v>0</v>
      </c>
      <c r="M225" s="325">
        <f>IF(J225&gt;Datos!$C$45,N225-L225,0)</f>
        <v>0</v>
      </c>
      <c r="N225" s="325">
        <f>IF(J225=Datos!$C$45+1,-PMT((1+'Formato 5'!$E$27)^(1/12)-1,Datos!$C$46,K225),IF('Formato 5'!J225&lt;=Datos!$C$47,N224,0))</f>
        <v>0</v>
      </c>
      <c r="O225" s="325">
        <f>IF(J225=Datos!$C$45,'Formato 3'!$M$56,IF('Formato 5'!J225&gt;Datos!$C$45,'Formato 5'!K225-'Formato 5'!M225,0))</f>
        <v>0</v>
      </c>
      <c r="Q225" s="325">
        <f t="shared" si="14"/>
        <v>0</v>
      </c>
    </row>
    <row r="226" spans="2:17">
      <c r="B226" s="332">
        <f t="shared" si="12"/>
        <v>193</v>
      </c>
      <c r="C226" s="325">
        <f>IF(B226&gt;Datos!$C$45,'Formato 5'!G225,0)</f>
        <v>0</v>
      </c>
      <c r="D226" s="325">
        <f>IF(B226&gt;Datos!$C$45,C226*((1+$E$27)^(1/12)-1),0)</f>
        <v>0</v>
      </c>
      <c r="E226" s="325">
        <f>IF(B226&gt;Datos!$C$45,F226-D226,0)</f>
        <v>0</v>
      </c>
      <c r="F226" s="325">
        <f>IF(B226=Datos!$C$45+1,-PMT((1+'Formato 5'!$E$27)^(1/12)-1,Datos!$C$46,C226),IF('Formato 5'!B226&lt;=Datos!$C$47,F225,0))</f>
        <v>0</v>
      </c>
      <c r="G226" s="325">
        <f>IF(B226=Datos!$C$45,'Formato 3'!$F$56,IF('Formato 5'!B226&gt;Datos!$C$45,'Formato 5'!C226-'Formato 5'!E226,0))</f>
        <v>0</v>
      </c>
      <c r="H226" s="30"/>
      <c r="J226" s="332">
        <f t="shared" si="13"/>
        <v>193</v>
      </c>
      <c r="K226" s="325">
        <f>IF(J226&gt;Datos!$C$45,'Formato 5'!O225,0)</f>
        <v>0</v>
      </c>
      <c r="L226" s="325">
        <f>IF(J226&gt;Datos!$C$45,K226*((1+$E$27)^(1/12)-1),0)</f>
        <v>0</v>
      </c>
      <c r="M226" s="325">
        <f>IF(J226&gt;Datos!$C$45,N226-L226,0)</f>
        <v>0</v>
      </c>
      <c r="N226" s="325">
        <f>IF(J226=Datos!$C$45+1,-PMT((1+'Formato 5'!$E$27)^(1/12)-1,Datos!$C$46,K226),IF('Formato 5'!J226&lt;=Datos!$C$47,N225,0))</f>
        <v>0</v>
      </c>
      <c r="O226" s="325">
        <f>IF(J226=Datos!$C$45,'Formato 3'!$M$56,IF('Formato 5'!J226&gt;Datos!$C$45,'Formato 5'!K226-'Formato 5'!M226,0))</f>
        <v>0</v>
      </c>
      <c r="Q226" s="325">
        <f t="shared" si="14"/>
        <v>0</v>
      </c>
    </row>
    <row r="227" spans="2:17">
      <c r="B227" s="332">
        <f t="shared" ref="B227:B273" si="15">B226+1</f>
        <v>194</v>
      </c>
      <c r="C227" s="325">
        <f>IF(B227&gt;Datos!$C$45,'Formato 5'!G226,0)</f>
        <v>0</v>
      </c>
      <c r="D227" s="325">
        <f>IF(B227&gt;Datos!$C$45,C227*((1+$E$27)^(1/12)-1),0)</f>
        <v>0</v>
      </c>
      <c r="E227" s="325">
        <f>IF(B227&gt;Datos!$C$45,F227-D227,0)</f>
        <v>0</v>
      </c>
      <c r="F227" s="325">
        <f>IF(B227=Datos!$C$45+1,-PMT((1+'Formato 5'!$E$27)^(1/12)-1,Datos!$C$46,C227),IF('Formato 5'!B227&lt;=Datos!$C$47,F226,0))</f>
        <v>0</v>
      </c>
      <c r="G227" s="325">
        <f>IF(B227=Datos!$C$45,'Formato 3'!$F$56,IF('Formato 5'!B227&gt;Datos!$C$45,'Formato 5'!C227-'Formato 5'!E227,0))</f>
        <v>0</v>
      </c>
      <c r="H227" s="30"/>
      <c r="J227" s="332">
        <f t="shared" ref="J227:J273" si="16">J226+1</f>
        <v>194</v>
      </c>
      <c r="K227" s="325">
        <f>IF(J227&gt;Datos!$C$45,'Formato 5'!O226,0)</f>
        <v>0</v>
      </c>
      <c r="L227" s="325">
        <f>IF(J227&gt;Datos!$C$45,K227*((1+$E$27)^(1/12)-1),0)</f>
        <v>0</v>
      </c>
      <c r="M227" s="325">
        <f>IF(J227&gt;Datos!$C$45,N227-L227,0)</f>
        <v>0</v>
      </c>
      <c r="N227" s="325">
        <f>IF(J227=Datos!$C$45+1,-PMT((1+'Formato 5'!$E$27)^(1/12)-1,Datos!$C$46,K227),IF('Formato 5'!J227&lt;=Datos!$C$47,N226,0))</f>
        <v>0</v>
      </c>
      <c r="O227" s="325">
        <f>IF(J227=Datos!$C$45,'Formato 3'!$M$56,IF('Formato 5'!J227&gt;Datos!$C$45,'Formato 5'!K227-'Formato 5'!M227,0))</f>
        <v>0</v>
      </c>
      <c r="Q227" s="325">
        <f t="shared" ref="Q227:Q273" si="17">+F227+N227</f>
        <v>0</v>
      </c>
    </row>
    <row r="228" spans="2:17">
      <c r="B228" s="332">
        <f t="shared" si="15"/>
        <v>195</v>
      </c>
      <c r="C228" s="325">
        <f>IF(B228&gt;Datos!$C$45,'Formato 5'!G227,0)</f>
        <v>0</v>
      </c>
      <c r="D228" s="325">
        <f>IF(B228&gt;Datos!$C$45,C228*((1+$E$27)^(1/12)-1),0)</f>
        <v>0</v>
      </c>
      <c r="E228" s="325">
        <f>IF(B228&gt;Datos!$C$45,F228-D228,0)</f>
        <v>0</v>
      </c>
      <c r="F228" s="325">
        <f>IF(B228=Datos!$C$45+1,-PMT((1+'Formato 5'!$E$27)^(1/12)-1,Datos!$C$46,C228),IF('Formato 5'!B228&lt;=Datos!$C$47,F227,0))</f>
        <v>0</v>
      </c>
      <c r="G228" s="325">
        <f>IF(B228=Datos!$C$45,'Formato 3'!$F$56,IF('Formato 5'!B228&gt;Datos!$C$45,'Formato 5'!C228-'Formato 5'!E228,0))</f>
        <v>0</v>
      </c>
      <c r="H228" s="30"/>
      <c r="J228" s="332">
        <f t="shared" si="16"/>
        <v>195</v>
      </c>
      <c r="K228" s="325">
        <f>IF(J228&gt;Datos!$C$45,'Formato 5'!O227,0)</f>
        <v>0</v>
      </c>
      <c r="L228" s="325">
        <f>IF(J228&gt;Datos!$C$45,K228*((1+$E$27)^(1/12)-1),0)</f>
        <v>0</v>
      </c>
      <c r="M228" s="325">
        <f>IF(J228&gt;Datos!$C$45,N228-L228,0)</f>
        <v>0</v>
      </c>
      <c r="N228" s="325">
        <f>IF(J228=Datos!$C$45+1,-PMT((1+'Formato 5'!$E$27)^(1/12)-1,Datos!$C$46,K228),IF('Formato 5'!J228&lt;=Datos!$C$47,N227,0))</f>
        <v>0</v>
      </c>
      <c r="O228" s="325">
        <f>IF(J228=Datos!$C$45,'Formato 3'!$M$56,IF('Formato 5'!J228&gt;Datos!$C$45,'Formato 5'!K228-'Formato 5'!M228,0))</f>
        <v>0</v>
      </c>
      <c r="Q228" s="325">
        <f t="shared" si="17"/>
        <v>0</v>
      </c>
    </row>
    <row r="229" spans="2:17">
      <c r="B229" s="332">
        <f t="shared" si="15"/>
        <v>196</v>
      </c>
      <c r="C229" s="325">
        <f>IF(B229&gt;Datos!$C$45,'Formato 5'!G228,0)</f>
        <v>0</v>
      </c>
      <c r="D229" s="325">
        <f>IF(B229&gt;Datos!$C$45,C229*((1+$E$27)^(1/12)-1),0)</f>
        <v>0</v>
      </c>
      <c r="E229" s="325">
        <f>IF(B229&gt;Datos!$C$45,F229-D229,0)</f>
        <v>0</v>
      </c>
      <c r="F229" s="325">
        <f>IF(B229=Datos!$C$45+1,-PMT((1+'Formato 5'!$E$27)^(1/12)-1,Datos!$C$46,C229),IF('Formato 5'!B229&lt;=Datos!$C$47,F228,0))</f>
        <v>0</v>
      </c>
      <c r="G229" s="325">
        <f>IF(B229=Datos!$C$45,'Formato 3'!$F$56,IF('Formato 5'!B229&gt;Datos!$C$45,'Formato 5'!C229-'Formato 5'!E229,0))</f>
        <v>0</v>
      </c>
      <c r="H229" s="30"/>
      <c r="J229" s="332">
        <f t="shared" si="16"/>
        <v>196</v>
      </c>
      <c r="K229" s="325">
        <f>IF(J229&gt;Datos!$C$45,'Formato 5'!O228,0)</f>
        <v>0</v>
      </c>
      <c r="L229" s="325">
        <f>IF(J229&gt;Datos!$C$45,K229*((1+$E$27)^(1/12)-1),0)</f>
        <v>0</v>
      </c>
      <c r="M229" s="325">
        <f>IF(J229&gt;Datos!$C$45,N229-L229,0)</f>
        <v>0</v>
      </c>
      <c r="N229" s="325">
        <f>IF(J229=Datos!$C$45+1,-PMT((1+'Formato 5'!$E$27)^(1/12)-1,Datos!$C$46,K229),IF('Formato 5'!J229&lt;=Datos!$C$47,N228,0))</f>
        <v>0</v>
      </c>
      <c r="O229" s="325">
        <f>IF(J229=Datos!$C$45,'Formato 3'!$M$56,IF('Formato 5'!J229&gt;Datos!$C$45,'Formato 5'!K229-'Formato 5'!M229,0))</f>
        <v>0</v>
      </c>
      <c r="Q229" s="325">
        <f t="shared" si="17"/>
        <v>0</v>
      </c>
    </row>
    <row r="230" spans="2:17">
      <c r="B230" s="332">
        <f t="shared" si="15"/>
        <v>197</v>
      </c>
      <c r="C230" s="325">
        <f>IF(B230&gt;Datos!$C$45,'Formato 5'!G229,0)</f>
        <v>0</v>
      </c>
      <c r="D230" s="325">
        <f>IF(B230&gt;Datos!$C$45,C230*((1+$E$27)^(1/12)-1),0)</f>
        <v>0</v>
      </c>
      <c r="E230" s="325">
        <f>IF(B230&gt;Datos!$C$45,F230-D230,0)</f>
        <v>0</v>
      </c>
      <c r="F230" s="325">
        <f>IF(B230=Datos!$C$45+1,-PMT((1+'Formato 5'!$E$27)^(1/12)-1,Datos!$C$46,C230),IF('Formato 5'!B230&lt;=Datos!$C$47,F229,0))</f>
        <v>0</v>
      </c>
      <c r="G230" s="325">
        <f>IF(B230=Datos!$C$45,'Formato 3'!$F$56,IF('Formato 5'!B230&gt;Datos!$C$45,'Formato 5'!C230-'Formato 5'!E230,0))</f>
        <v>0</v>
      </c>
      <c r="H230" s="30"/>
      <c r="J230" s="332">
        <f t="shared" si="16"/>
        <v>197</v>
      </c>
      <c r="K230" s="325">
        <f>IF(J230&gt;Datos!$C$45,'Formato 5'!O229,0)</f>
        <v>0</v>
      </c>
      <c r="L230" s="325">
        <f>IF(J230&gt;Datos!$C$45,K230*((1+$E$27)^(1/12)-1),0)</f>
        <v>0</v>
      </c>
      <c r="M230" s="325">
        <f>IF(J230&gt;Datos!$C$45,N230-L230,0)</f>
        <v>0</v>
      </c>
      <c r="N230" s="325">
        <f>IF(J230=Datos!$C$45+1,-PMT((1+'Formato 5'!$E$27)^(1/12)-1,Datos!$C$46,K230),IF('Formato 5'!J230&lt;=Datos!$C$47,N229,0))</f>
        <v>0</v>
      </c>
      <c r="O230" s="325">
        <f>IF(J230=Datos!$C$45,'Formato 3'!$M$56,IF('Formato 5'!J230&gt;Datos!$C$45,'Formato 5'!K230-'Formato 5'!M230,0))</f>
        <v>0</v>
      </c>
      <c r="Q230" s="325">
        <f t="shared" si="17"/>
        <v>0</v>
      </c>
    </row>
    <row r="231" spans="2:17">
      <c r="B231" s="332">
        <f t="shared" si="15"/>
        <v>198</v>
      </c>
      <c r="C231" s="325">
        <f>IF(B231&gt;Datos!$C$45,'Formato 5'!G230,0)</f>
        <v>0</v>
      </c>
      <c r="D231" s="325">
        <f>IF(B231&gt;Datos!$C$45,C231*((1+$E$27)^(1/12)-1),0)</f>
        <v>0</v>
      </c>
      <c r="E231" s="325">
        <f>IF(B231&gt;Datos!$C$45,F231-D231,0)</f>
        <v>0</v>
      </c>
      <c r="F231" s="325">
        <f>IF(B231=Datos!$C$45+1,-PMT((1+'Formato 5'!$E$27)^(1/12)-1,Datos!$C$46,C231),IF('Formato 5'!B231&lt;=Datos!$C$47,F230,0))</f>
        <v>0</v>
      </c>
      <c r="G231" s="325">
        <f>IF(B231=Datos!$C$45,'Formato 3'!$F$56,IF('Formato 5'!B231&gt;Datos!$C$45,'Formato 5'!C231-'Formato 5'!E231,0))</f>
        <v>0</v>
      </c>
      <c r="H231" s="30"/>
      <c r="J231" s="332">
        <f t="shared" si="16"/>
        <v>198</v>
      </c>
      <c r="K231" s="325">
        <f>IF(J231&gt;Datos!$C$45,'Formato 5'!O230,0)</f>
        <v>0</v>
      </c>
      <c r="L231" s="325">
        <f>IF(J231&gt;Datos!$C$45,K231*((1+$E$27)^(1/12)-1),0)</f>
        <v>0</v>
      </c>
      <c r="M231" s="325">
        <f>IF(J231&gt;Datos!$C$45,N231-L231,0)</f>
        <v>0</v>
      </c>
      <c r="N231" s="325">
        <f>IF(J231=Datos!$C$45+1,-PMT((1+'Formato 5'!$E$27)^(1/12)-1,Datos!$C$46,K231),IF('Formato 5'!J231&lt;=Datos!$C$47,N230,0))</f>
        <v>0</v>
      </c>
      <c r="O231" s="325">
        <f>IF(J231=Datos!$C$45,'Formato 3'!$M$56,IF('Formato 5'!J231&gt;Datos!$C$45,'Formato 5'!K231-'Formato 5'!M231,0))</f>
        <v>0</v>
      </c>
      <c r="Q231" s="325">
        <f t="shared" si="17"/>
        <v>0</v>
      </c>
    </row>
    <row r="232" spans="2:17">
      <c r="B232" s="332">
        <f t="shared" si="15"/>
        <v>199</v>
      </c>
      <c r="C232" s="325">
        <f>IF(B232&gt;Datos!$C$45,'Formato 5'!G231,0)</f>
        <v>0</v>
      </c>
      <c r="D232" s="325">
        <f>IF(B232&gt;Datos!$C$45,C232*((1+$E$27)^(1/12)-1),0)</f>
        <v>0</v>
      </c>
      <c r="E232" s="325">
        <f>IF(B232&gt;Datos!$C$45,F232-D232,0)</f>
        <v>0</v>
      </c>
      <c r="F232" s="325">
        <f>IF(B232=Datos!$C$45+1,-PMT((1+'Formato 5'!$E$27)^(1/12)-1,Datos!$C$46,C232),IF('Formato 5'!B232&lt;=Datos!$C$47,F231,0))</f>
        <v>0</v>
      </c>
      <c r="G232" s="325">
        <f>IF(B232=Datos!$C$45,'Formato 3'!$F$56,IF('Formato 5'!B232&gt;Datos!$C$45,'Formato 5'!C232-'Formato 5'!E232,0))</f>
        <v>0</v>
      </c>
      <c r="H232" s="30"/>
      <c r="J232" s="332">
        <f t="shared" si="16"/>
        <v>199</v>
      </c>
      <c r="K232" s="325">
        <f>IF(J232&gt;Datos!$C$45,'Formato 5'!O231,0)</f>
        <v>0</v>
      </c>
      <c r="L232" s="325">
        <f>IF(J232&gt;Datos!$C$45,K232*((1+$E$27)^(1/12)-1),0)</f>
        <v>0</v>
      </c>
      <c r="M232" s="325">
        <f>IF(J232&gt;Datos!$C$45,N232-L232,0)</f>
        <v>0</v>
      </c>
      <c r="N232" s="325">
        <f>IF(J232=Datos!$C$45+1,-PMT((1+'Formato 5'!$E$27)^(1/12)-1,Datos!$C$46,K232),IF('Formato 5'!J232&lt;=Datos!$C$47,N231,0))</f>
        <v>0</v>
      </c>
      <c r="O232" s="325">
        <f>IF(J232=Datos!$C$45,'Formato 3'!$M$56,IF('Formato 5'!J232&gt;Datos!$C$45,'Formato 5'!K232-'Formato 5'!M232,0))</f>
        <v>0</v>
      </c>
      <c r="Q232" s="325">
        <f t="shared" si="17"/>
        <v>0</v>
      </c>
    </row>
    <row r="233" spans="2:17">
      <c r="B233" s="332">
        <f t="shared" si="15"/>
        <v>200</v>
      </c>
      <c r="C233" s="325">
        <f>IF(B233&gt;Datos!$C$45,'Formato 5'!G232,0)</f>
        <v>0</v>
      </c>
      <c r="D233" s="325">
        <f>IF(B233&gt;Datos!$C$45,C233*((1+$E$27)^(1/12)-1),0)</f>
        <v>0</v>
      </c>
      <c r="E233" s="325">
        <f>IF(B233&gt;Datos!$C$45,F233-D233,0)</f>
        <v>0</v>
      </c>
      <c r="F233" s="325">
        <f>IF(B233=Datos!$C$45+1,-PMT((1+'Formato 5'!$E$27)^(1/12)-1,Datos!$C$46,C233),IF('Formato 5'!B233&lt;=Datos!$C$47,F232,0))</f>
        <v>0</v>
      </c>
      <c r="G233" s="325">
        <f>IF(B233=Datos!$C$45,'Formato 3'!$F$56,IF('Formato 5'!B233&gt;Datos!$C$45,'Formato 5'!C233-'Formato 5'!E233,0))</f>
        <v>0</v>
      </c>
      <c r="H233" s="30"/>
      <c r="J233" s="332">
        <f t="shared" si="16"/>
        <v>200</v>
      </c>
      <c r="K233" s="325">
        <f>IF(J233&gt;Datos!$C$45,'Formato 5'!O232,0)</f>
        <v>0</v>
      </c>
      <c r="L233" s="325">
        <f>IF(J233&gt;Datos!$C$45,K233*((1+$E$27)^(1/12)-1),0)</f>
        <v>0</v>
      </c>
      <c r="M233" s="325">
        <f>IF(J233&gt;Datos!$C$45,N233-L233,0)</f>
        <v>0</v>
      </c>
      <c r="N233" s="325">
        <f>IF(J233=Datos!$C$45+1,-PMT((1+'Formato 5'!$E$27)^(1/12)-1,Datos!$C$46,K233),IF('Formato 5'!J233&lt;=Datos!$C$47,N232,0))</f>
        <v>0</v>
      </c>
      <c r="O233" s="325">
        <f>IF(J233=Datos!$C$45,'Formato 3'!$M$56,IF('Formato 5'!J233&gt;Datos!$C$45,'Formato 5'!K233-'Formato 5'!M233,0))</f>
        <v>0</v>
      </c>
      <c r="Q233" s="325">
        <f t="shared" si="17"/>
        <v>0</v>
      </c>
    </row>
    <row r="234" spans="2:17">
      <c r="B234" s="332">
        <f t="shared" si="15"/>
        <v>201</v>
      </c>
      <c r="C234" s="325">
        <f>IF(B234&gt;Datos!$C$45,'Formato 5'!G233,0)</f>
        <v>0</v>
      </c>
      <c r="D234" s="325">
        <f>IF(B234&gt;Datos!$C$45,C234*((1+$E$27)^(1/12)-1),0)</f>
        <v>0</v>
      </c>
      <c r="E234" s="325">
        <f>IF(B234&gt;Datos!$C$45,F234-D234,0)</f>
        <v>0</v>
      </c>
      <c r="F234" s="325">
        <f>IF(B234=Datos!$C$45+1,-PMT((1+'Formato 5'!$E$27)^(1/12)-1,Datos!$C$46,C234),IF('Formato 5'!B234&lt;=Datos!$C$47,F233,0))</f>
        <v>0</v>
      </c>
      <c r="G234" s="325">
        <f>IF(B234=Datos!$C$45,'Formato 3'!$F$56,IF('Formato 5'!B234&gt;Datos!$C$45,'Formato 5'!C234-'Formato 5'!E234,0))</f>
        <v>0</v>
      </c>
      <c r="H234" s="30"/>
      <c r="J234" s="332">
        <f t="shared" si="16"/>
        <v>201</v>
      </c>
      <c r="K234" s="325">
        <f>IF(J234&gt;Datos!$C$45,'Formato 5'!O233,0)</f>
        <v>0</v>
      </c>
      <c r="L234" s="325">
        <f>IF(J234&gt;Datos!$C$45,K234*((1+$E$27)^(1/12)-1),0)</f>
        <v>0</v>
      </c>
      <c r="M234" s="325">
        <f>IF(J234&gt;Datos!$C$45,N234-L234,0)</f>
        <v>0</v>
      </c>
      <c r="N234" s="325">
        <f>IF(J234=Datos!$C$45+1,-PMT((1+'Formato 5'!$E$27)^(1/12)-1,Datos!$C$46,K234),IF('Formato 5'!J234&lt;=Datos!$C$47,N233,0))</f>
        <v>0</v>
      </c>
      <c r="O234" s="325">
        <f>IF(J234=Datos!$C$45,'Formato 3'!$M$56,IF('Formato 5'!J234&gt;Datos!$C$45,'Formato 5'!K234-'Formato 5'!M234,0))</f>
        <v>0</v>
      </c>
      <c r="Q234" s="325">
        <f t="shared" si="17"/>
        <v>0</v>
      </c>
    </row>
    <row r="235" spans="2:17">
      <c r="B235" s="332">
        <f t="shared" si="15"/>
        <v>202</v>
      </c>
      <c r="C235" s="325">
        <f>IF(B235&gt;Datos!$C$45,'Formato 5'!G234,0)</f>
        <v>0</v>
      </c>
      <c r="D235" s="325">
        <f>IF(B235&gt;Datos!$C$45,C235*((1+$E$27)^(1/12)-1),0)</f>
        <v>0</v>
      </c>
      <c r="E235" s="325">
        <f>IF(B235&gt;Datos!$C$45,F235-D235,0)</f>
        <v>0</v>
      </c>
      <c r="F235" s="325">
        <f>IF(B235=Datos!$C$45+1,-PMT((1+'Formato 5'!$E$27)^(1/12)-1,Datos!$C$46,C235),IF('Formato 5'!B235&lt;=Datos!$C$47,F234,0))</f>
        <v>0</v>
      </c>
      <c r="G235" s="325">
        <f>IF(B235=Datos!$C$45,'Formato 3'!$F$56,IF('Formato 5'!B235&gt;Datos!$C$45,'Formato 5'!C235-'Formato 5'!E235,0))</f>
        <v>0</v>
      </c>
      <c r="H235" s="30"/>
      <c r="J235" s="332">
        <f t="shared" si="16"/>
        <v>202</v>
      </c>
      <c r="K235" s="325">
        <f>IF(J235&gt;Datos!$C$45,'Formato 5'!O234,0)</f>
        <v>0</v>
      </c>
      <c r="L235" s="325">
        <f>IF(J235&gt;Datos!$C$45,K235*((1+$E$27)^(1/12)-1),0)</f>
        <v>0</v>
      </c>
      <c r="M235" s="325">
        <f>IF(J235&gt;Datos!$C$45,N235-L235,0)</f>
        <v>0</v>
      </c>
      <c r="N235" s="325">
        <f>IF(J235=Datos!$C$45+1,-PMT((1+'Formato 5'!$E$27)^(1/12)-1,Datos!$C$46,K235),IF('Formato 5'!J235&lt;=Datos!$C$47,N234,0))</f>
        <v>0</v>
      </c>
      <c r="O235" s="325">
        <f>IF(J235=Datos!$C$45,'Formato 3'!$M$56,IF('Formato 5'!J235&gt;Datos!$C$45,'Formato 5'!K235-'Formato 5'!M235,0))</f>
        <v>0</v>
      </c>
      <c r="Q235" s="325">
        <f t="shared" si="17"/>
        <v>0</v>
      </c>
    </row>
    <row r="236" spans="2:17">
      <c r="B236" s="332">
        <f t="shared" si="15"/>
        <v>203</v>
      </c>
      <c r="C236" s="325">
        <f>IF(B236&gt;Datos!$C$45,'Formato 5'!G235,0)</f>
        <v>0</v>
      </c>
      <c r="D236" s="325">
        <f>IF(B236&gt;Datos!$C$45,C236*((1+$E$27)^(1/12)-1),0)</f>
        <v>0</v>
      </c>
      <c r="E236" s="325">
        <f>IF(B236&gt;Datos!$C$45,F236-D236,0)</f>
        <v>0</v>
      </c>
      <c r="F236" s="325">
        <f>IF(B236=Datos!$C$45+1,-PMT((1+'Formato 5'!$E$27)^(1/12)-1,Datos!$C$46,C236),IF('Formato 5'!B236&lt;=Datos!$C$47,F235,0))</f>
        <v>0</v>
      </c>
      <c r="G236" s="325">
        <f>IF(B236=Datos!$C$45,'Formato 3'!$F$56,IF('Formato 5'!B236&gt;Datos!$C$45,'Formato 5'!C236-'Formato 5'!E236,0))</f>
        <v>0</v>
      </c>
      <c r="H236" s="30"/>
      <c r="J236" s="332">
        <f t="shared" si="16"/>
        <v>203</v>
      </c>
      <c r="K236" s="325">
        <f>IF(J236&gt;Datos!$C$45,'Formato 5'!O235,0)</f>
        <v>0</v>
      </c>
      <c r="L236" s="325">
        <f>IF(J236&gt;Datos!$C$45,K236*((1+$E$27)^(1/12)-1),0)</f>
        <v>0</v>
      </c>
      <c r="M236" s="325">
        <f>IF(J236&gt;Datos!$C$45,N236-L236,0)</f>
        <v>0</v>
      </c>
      <c r="N236" s="325">
        <f>IF(J236=Datos!$C$45+1,-PMT((1+'Formato 5'!$E$27)^(1/12)-1,Datos!$C$46,K236),IF('Formato 5'!J236&lt;=Datos!$C$47,N235,0))</f>
        <v>0</v>
      </c>
      <c r="O236" s="325">
        <f>IF(J236=Datos!$C$45,'Formato 3'!$M$56,IF('Formato 5'!J236&gt;Datos!$C$45,'Formato 5'!K236-'Formato 5'!M236,0))</f>
        <v>0</v>
      </c>
      <c r="Q236" s="325">
        <f t="shared" si="17"/>
        <v>0</v>
      </c>
    </row>
    <row r="237" spans="2:17">
      <c r="B237" s="332">
        <f t="shared" si="15"/>
        <v>204</v>
      </c>
      <c r="C237" s="325">
        <f>IF(B237&gt;Datos!$C$45,'Formato 5'!G236,0)</f>
        <v>0</v>
      </c>
      <c r="D237" s="325">
        <f>IF(B237&gt;Datos!$C$45,C237*((1+$E$27)^(1/12)-1),0)</f>
        <v>0</v>
      </c>
      <c r="E237" s="325">
        <f>IF(B237&gt;Datos!$C$45,F237-D237,0)</f>
        <v>0</v>
      </c>
      <c r="F237" s="325">
        <f>IF(B237=Datos!$C$45+1,-PMT((1+'Formato 5'!$E$27)^(1/12)-1,Datos!$C$46,C237),IF('Formato 5'!B237&lt;=Datos!$C$47,F236,0))</f>
        <v>0</v>
      </c>
      <c r="G237" s="325">
        <f>IF(B237=Datos!$C$45,'Formato 3'!$F$56,IF('Formato 5'!B237&gt;Datos!$C$45,'Formato 5'!C237-'Formato 5'!E237,0))</f>
        <v>0</v>
      </c>
      <c r="H237" s="30"/>
      <c r="J237" s="332">
        <f t="shared" si="16"/>
        <v>204</v>
      </c>
      <c r="K237" s="325">
        <f>IF(J237&gt;Datos!$C$45,'Formato 5'!O236,0)</f>
        <v>0</v>
      </c>
      <c r="L237" s="325">
        <f>IF(J237&gt;Datos!$C$45,K237*((1+$E$27)^(1/12)-1),0)</f>
        <v>0</v>
      </c>
      <c r="M237" s="325">
        <f>IF(J237&gt;Datos!$C$45,N237-L237,0)</f>
        <v>0</v>
      </c>
      <c r="N237" s="325">
        <f>IF(J237=Datos!$C$45+1,-PMT((1+'Formato 5'!$E$27)^(1/12)-1,Datos!$C$46,K237),IF('Formato 5'!J237&lt;=Datos!$C$47,N236,0))</f>
        <v>0</v>
      </c>
      <c r="O237" s="325">
        <f>IF(J237=Datos!$C$45,'Formato 3'!$M$56,IF('Formato 5'!J237&gt;Datos!$C$45,'Formato 5'!K237-'Formato 5'!M237,0))</f>
        <v>0</v>
      </c>
      <c r="Q237" s="325">
        <f t="shared" si="17"/>
        <v>0</v>
      </c>
    </row>
    <row r="238" spans="2:17">
      <c r="B238" s="332">
        <f t="shared" si="15"/>
        <v>205</v>
      </c>
      <c r="C238" s="325">
        <f>IF(B238&gt;Datos!$C$45,'Formato 5'!G237,0)</f>
        <v>0</v>
      </c>
      <c r="D238" s="325">
        <f>IF(B238&gt;Datos!$C$45,C238*((1+$E$27)^(1/12)-1),0)</f>
        <v>0</v>
      </c>
      <c r="E238" s="325">
        <f>IF(B238&gt;Datos!$C$45,F238-D238,0)</f>
        <v>0</v>
      </c>
      <c r="F238" s="325">
        <f>IF(B238=Datos!$C$45+1,-PMT((1+'Formato 5'!$E$27)^(1/12)-1,Datos!$C$46,C238),IF('Formato 5'!B238&lt;=Datos!$C$47,F237,0))</f>
        <v>0</v>
      </c>
      <c r="G238" s="325">
        <f>IF(B238=Datos!$C$45,'Formato 3'!$F$56,IF('Formato 5'!B238&gt;Datos!$C$45,'Formato 5'!C238-'Formato 5'!E238,0))</f>
        <v>0</v>
      </c>
      <c r="H238" s="30"/>
      <c r="J238" s="332">
        <f t="shared" si="16"/>
        <v>205</v>
      </c>
      <c r="K238" s="325">
        <f>IF(J238&gt;Datos!$C$45,'Formato 5'!O237,0)</f>
        <v>0</v>
      </c>
      <c r="L238" s="325">
        <f>IF(J238&gt;Datos!$C$45,K238*((1+$E$27)^(1/12)-1),0)</f>
        <v>0</v>
      </c>
      <c r="M238" s="325">
        <f>IF(J238&gt;Datos!$C$45,N238-L238,0)</f>
        <v>0</v>
      </c>
      <c r="N238" s="325">
        <f>IF(J238=Datos!$C$45+1,-PMT((1+'Formato 5'!$E$27)^(1/12)-1,Datos!$C$46,K238),IF('Formato 5'!J238&lt;=Datos!$C$47,N237,0))</f>
        <v>0</v>
      </c>
      <c r="O238" s="325">
        <f>IF(J238=Datos!$C$45,'Formato 3'!$M$56,IF('Formato 5'!J238&gt;Datos!$C$45,'Formato 5'!K238-'Formato 5'!M238,0))</f>
        <v>0</v>
      </c>
      <c r="Q238" s="325">
        <f t="shared" si="17"/>
        <v>0</v>
      </c>
    </row>
    <row r="239" spans="2:17">
      <c r="B239" s="332">
        <f t="shared" si="15"/>
        <v>206</v>
      </c>
      <c r="C239" s="325">
        <f>IF(B239&gt;Datos!$C$45,'Formato 5'!G238,0)</f>
        <v>0</v>
      </c>
      <c r="D239" s="325">
        <f>IF(B239&gt;Datos!$C$45,C239*((1+$E$27)^(1/12)-1),0)</f>
        <v>0</v>
      </c>
      <c r="E239" s="325">
        <f>IF(B239&gt;Datos!$C$45,F239-D239,0)</f>
        <v>0</v>
      </c>
      <c r="F239" s="325">
        <f>IF(B239=Datos!$C$45+1,-PMT((1+'Formato 5'!$E$27)^(1/12)-1,Datos!$C$46,C239),IF('Formato 5'!B239&lt;=Datos!$C$47,F238,0))</f>
        <v>0</v>
      </c>
      <c r="G239" s="325">
        <f>IF(B239=Datos!$C$45,'Formato 3'!$F$56,IF('Formato 5'!B239&gt;Datos!$C$45,'Formato 5'!C239-'Formato 5'!E239,0))</f>
        <v>0</v>
      </c>
      <c r="H239" s="30"/>
      <c r="J239" s="332">
        <f t="shared" si="16"/>
        <v>206</v>
      </c>
      <c r="K239" s="325">
        <f>IF(J239&gt;Datos!$C$45,'Formato 5'!O238,0)</f>
        <v>0</v>
      </c>
      <c r="L239" s="325">
        <f>IF(J239&gt;Datos!$C$45,K239*((1+$E$27)^(1/12)-1),0)</f>
        <v>0</v>
      </c>
      <c r="M239" s="325">
        <f>IF(J239&gt;Datos!$C$45,N239-L239,0)</f>
        <v>0</v>
      </c>
      <c r="N239" s="325">
        <f>IF(J239=Datos!$C$45+1,-PMT((1+'Formato 5'!$E$27)^(1/12)-1,Datos!$C$46,K239),IF('Formato 5'!J239&lt;=Datos!$C$47,N238,0))</f>
        <v>0</v>
      </c>
      <c r="O239" s="325">
        <f>IF(J239=Datos!$C$45,'Formato 3'!$M$56,IF('Formato 5'!J239&gt;Datos!$C$45,'Formato 5'!K239-'Formato 5'!M239,0))</f>
        <v>0</v>
      </c>
      <c r="Q239" s="325">
        <f t="shared" si="17"/>
        <v>0</v>
      </c>
    </row>
    <row r="240" spans="2:17">
      <c r="B240" s="332">
        <f t="shared" si="15"/>
        <v>207</v>
      </c>
      <c r="C240" s="325">
        <f>IF(B240&gt;Datos!$C$45,'Formato 5'!G239,0)</f>
        <v>0</v>
      </c>
      <c r="D240" s="325">
        <f>IF(B240&gt;Datos!$C$45,C240*((1+$E$27)^(1/12)-1),0)</f>
        <v>0</v>
      </c>
      <c r="E240" s="325">
        <f>IF(B240&gt;Datos!$C$45,F240-D240,0)</f>
        <v>0</v>
      </c>
      <c r="F240" s="325">
        <f>IF(B240=Datos!$C$45+1,-PMT((1+'Formato 5'!$E$27)^(1/12)-1,Datos!$C$46,C240),IF('Formato 5'!B240&lt;=Datos!$C$47,F239,0))</f>
        <v>0</v>
      </c>
      <c r="G240" s="325">
        <f>IF(B240=Datos!$C$45,'Formato 3'!$F$56,IF('Formato 5'!B240&gt;Datos!$C$45,'Formato 5'!C240-'Formato 5'!E240,0))</f>
        <v>0</v>
      </c>
      <c r="H240" s="30"/>
      <c r="J240" s="332">
        <f t="shared" si="16"/>
        <v>207</v>
      </c>
      <c r="K240" s="325">
        <f>IF(J240&gt;Datos!$C$45,'Formato 5'!O239,0)</f>
        <v>0</v>
      </c>
      <c r="L240" s="325">
        <f>IF(J240&gt;Datos!$C$45,K240*((1+$E$27)^(1/12)-1),0)</f>
        <v>0</v>
      </c>
      <c r="M240" s="325">
        <f>IF(J240&gt;Datos!$C$45,N240-L240,0)</f>
        <v>0</v>
      </c>
      <c r="N240" s="325">
        <f>IF(J240=Datos!$C$45+1,-PMT((1+'Formato 5'!$E$27)^(1/12)-1,Datos!$C$46,K240),IF('Formato 5'!J240&lt;=Datos!$C$47,N239,0))</f>
        <v>0</v>
      </c>
      <c r="O240" s="325">
        <f>IF(J240=Datos!$C$45,'Formato 3'!$M$56,IF('Formato 5'!J240&gt;Datos!$C$45,'Formato 5'!K240-'Formato 5'!M240,0))</f>
        <v>0</v>
      </c>
      <c r="Q240" s="325">
        <f t="shared" si="17"/>
        <v>0</v>
      </c>
    </row>
    <row r="241" spans="2:17">
      <c r="B241" s="332">
        <f t="shared" si="15"/>
        <v>208</v>
      </c>
      <c r="C241" s="325">
        <f>IF(B241&gt;Datos!$C$45,'Formato 5'!G240,0)</f>
        <v>0</v>
      </c>
      <c r="D241" s="325">
        <f>IF(B241&gt;Datos!$C$45,C241*((1+$E$27)^(1/12)-1),0)</f>
        <v>0</v>
      </c>
      <c r="E241" s="325">
        <f>IF(B241&gt;Datos!$C$45,F241-D241,0)</f>
        <v>0</v>
      </c>
      <c r="F241" s="325">
        <f>IF(B241=Datos!$C$45+1,-PMT((1+'Formato 5'!$E$27)^(1/12)-1,Datos!$C$46,C241),IF('Formato 5'!B241&lt;=Datos!$C$47,F240,0))</f>
        <v>0</v>
      </c>
      <c r="G241" s="325">
        <f>IF(B241=Datos!$C$45,'Formato 3'!$F$56,IF('Formato 5'!B241&gt;Datos!$C$45,'Formato 5'!C241-'Formato 5'!E241,0))</f>
        <v>0</v>
      </c>
      <c r="H241" s="30"/>
      <c r="J241" s="332">
        <f t="shared" si="16"/>
        <v>208</v>
      </c>
      <c r="K241" s="325">
        <f>IF(J241&gt;Datos!$C$45,'Formato 5'!O240,0)</f>
        <v>0</v>
      </c>
      <c r="L241" s="325">
        <f>IF(J241&gt;Datos!$C$45,K241*((1+$E$27)^(1/12)-1),0)</f>
        <v>0</v>
      </c>
      <c r="M241" s="325">
        <f>IF(J241&gt;Datos!$C$45,N241-L241,0)</f>
        <v>0</v>
      </c>
      <c r="N241" s="325">
        <f>IF(J241=Datos!$C$45+1,-PMT((1+'Formato 5'!$E$27)^(1/12)-1,Datos!$C$46,K241),IF('Formato 5'!J241&lt;=Datos!$C$47,N240,0))</f>
        <v>0</v>
      </c>
      <c r="O241" s="325">
        <f>IF(J241=Datos!$C$45,'Formato 3'!$M$56,IF('Formato 5'!J241&gt;Datos!$C$45,'Formato 5'!K241-'Formato 5'!M241,0))</f>
        <v>0</v>
      </c>
      <c r="Q241" s="325">
        <f t="shared" si="17"/>
        <v>0</v>
      </c>
    </row>
    <row r="242" spans="2:17">
      <c r="B242" s="332">
        <f t="shared" si="15"/>
        <v>209</v>
      </c>
      <c r="C242" s="325">
        <f>IF(B242&gt;Datos!$C$45,'Formato 5'!G241,0)</f>
        <v>0</v>
      </c>
      <c r="D242" s="325">
        <f>IF(B242&gt;Datos!$C$45,C242*((1+$E$27)^(1/12)-1),0)</f>
        <v>0</v>
      </c>
      <c r="E242" s="325">
        <f>IF(B242&gt;Datos!$C$45,F242-D242,0)</f>
        <v>0</v>
      </c>
      <c r="F242" s="325">
        <f>IF(B242=Datos!$C$45+1,-PMT((1+'Formato 5'!$E$27)^(1/12)-1,Datos!$C$46,C242),IF('Formato 5'!B242&lt;=Datos!$C$47,F241,0))</f>
        <v>0</v>
      </c>
      <c r="G242" s="325">
        <f>IF(B242=Datos!$C$45,'Formato 3'!$F$56,IF('Formato 5'!B242&gt;Datos!$C$45,'Formato 5'!C242-'Formato 5'!E242,0))</f>
        <v>0</v>
      </c>
      <c r="H242" s="30"/>
      <c r="J242" s="332">
        <f t="shared" si="16"/>
        <v>209</v>
      </c>
      <c r="K242" s="325">
        <f>IF(J242&gt;Datos!$C$45,'Formato 5'!O241,0)</f>
        <v>0</v>
      </c>
      <c r="L242" s="325">
        <f>IF(J242&gt;Datos!$C$45,K242*((1+$E$27)^(1/12)-1),0)</f>
        <v>0</v>
      </c>
      <c r="M242" s="325">
        <f>IF(J242&gt;Datos!$C$45,N242-L242,0)</f>
        <v>0</v>
      </c>
      <c r="N242" s="325">
        <f>IF(J242=Datos!$C$45+1,-PMT((1+'Formato 5'!$E$27)^(1/12)-1,Datos!$C$46,K242),IF('Formato 5'!J242&lt;=Datos!$C$47,N241,0))</f>
        <v>0</v>
      </c>
      <c r="O242" s="325">
        <f>IF(J242=Datos!$C$45,'Formato 3'!$M$56,IF('Formato 5'!J242&gt;Datos!$C$45,'Formato 5'!K242-'Formato 5'!M242,0))</f>
        <v>0</v>
      </c>
      <c r="Q242" s="325">
        <f t="shared" si="17"/>
        <v>0</v>
      </c>
    </row>
    <row r="243" spans="2:17">
      <c r="B243" s="332">
        <f t="shared" si="15"/>
        <v>210</v>
      </c>
      <c r="C243" s="325">
        <f>IF(B243&gt;Datos!$C$45,'Formato 5'!G242,0)</f>
        <v>0</v>
      </c>
      <c r="D243" s="325">
        <f>IF(B243&gt;Datos!$C$45,C243*((1+$E$27)^(1/12)-1),0)</f>
        <v>0</v>
      </c>
      <c r="E243" s="325">
        <f>IF(B243&gt;Datos!$C$45,F243-D243,0)</f>
        <v>0</v>
      </c>
      <c r="F243" s="325">
        <f>IF(B243=Datos!$C$45+1,-PMT((1+'Formato 5'!$E$27)^(1/12)-1,Datos!$C$46,C243),IF('Formato 5'!B243&lt;=Datos!$C$47,F242,0))</f>
        <v>0</v>
      </c>
      <c r="G243" s="325">
        <f>IF(B243=Datos!$C$45,'Formato 3'!$F$56,IF('Formato 5'!B243&gt;Datos!$C$45,'Formato 5'!C243-'Formato 5'!E243,0))</f>
        <v>0</v>
      </c>
      <c r="H243" s="30"/>
      <c r="J243" s="332">
        <f t="shared" si="16"/>
        <v>210</v>
      </c>
      <c r="K243" s="325">
        <f>IF(J243&gt;Datos!$C$45,'Formato 5'!O242,0)</f>
        <v>0</v>
      </c>
      <c r="L243" s="325">
        <f>IF(J243&gt;Datos!$C$45,K243*((1+$E$27)^(1/12)-1),0)</f>
        <v>0</v>
      </c>
      <c r="M243" s="325">
        <f>IF(J243&gt;Datos!$C$45,N243-L243,0)</f>
        <v>0</v>
      </c>
      <c r="N243" s="325">
        <f>IF(J243=Datos!$C$45+1,-PMT((1+'Formato 5'!$E$27)^(1/12)-1,Datos!$C$46,K243),IF('Formato 5'!J243&lt;=Datos!$C$47,N242,0))</f>
        <v>0</v>
      </c>
      <c r="O243" s="325">
        <f>IF(J243=Datos!$C$45,'Formato 3'!$M$56,IF('Formato 5'!J243&gt;Datos!$C$45,'Formato 5'!K243-'Formato 5'!M243,0))</f>
        <v>0</v>
      </c>
      <c r="Q243" s="325">
        <f t="shared" si="17"/>
        <v>0</v>
      </c>
    </row>
    <row r="244" spans="2:17">
      <c r="B244" s="332">
        <f t="shared" si="15"/>
        <v>211</v>
      </c>
      <c r="C244" s="325">
        <f>IF(B244&gt;Datos!$C$45,'Formato 5'!G243,0)</f>
        <v>0</v>
      </c>
      <c r="D244" s="325">
        <f>IF(B244&gt;Datos!$C$45,C244*((1+$E$27)^(1/12)-1),0)</f>
        <v>0</v>
      </c>
      <c r="E244" s="325">
        <f>IF(B244&gt;Datos!$C$45,F244-D244,0)</f>
        <v>0</v>
      </c>
      <c r="F244" s="325">
        <f>IF(B244=Datos!$C$45+1,-PMT((1+'Formato 5'!$E$27)^(1/12)-1,Datos!$C$46,C244),IF('Formato 5'!B244&lt;=Datos!$C$47,F243,0))</f>
        <v>0</v>
      </c>
      <c r="G244" s="325">
        <f>IF(B244=Datos!$C$45,'Formato 3'!$F$56,IF('Formato 5'!B244&gt;Datos!$C$45,'Formato 5'!C244-'Formato 5'!E244,0))</f>
        <v>0</v>
      </c>
      <c r="H244" s="30"/>
      <c r="J244" s="332">
        <f t="shared" si="16"/>
        <v>211</v>
      </c>
      <c r="K244" s="325">
        <f>IF(J244&gt;Datos!$C$45,'Formato 5'!O243,0)</f>
        <v>0</v>
      </c>
      <c r="L244" s="325">
        <f>IF(J244&gt;Datos!$C$45,K244*((1+$E$27)^(1/12)-1),0)</f>
        <v>0</v>
      </c>
      <c r="M244" s="325">
        <f>IF(J244&gt;Datos!$C$45,N244-L244,0)</f>
        <v>0</v>
      </c>
      <c r="N244" s="325">
        <f>IF(J244=Datos!$C$45+1,-PMT((1+'Formato 5'!$E$27)^(1/12)-1,Datos!$C$46,K244),IF('Formato 5'!J244&lt;=Datos!$C$47,N243,0))</f>
        <v>0</v>
      </c>
      <c r="O244" s="325">
        <f>IF(J244=Datos!$C$45,'Formato 3'!$M$56,IF('Formato 5'!J244&gt;Datos!$C$45,'Formato 5'!K244-'Formato 5'!M244,0))</f>
        <v>0</v>
      </c>
      <c r="Q244" s="325">
        <f t="shared" si="17"/>
        <v>0</v>
      </c>
    </row>
    <row r="245" spans="2:17">
      <c r="B245" s="332">
        <f t="shared" si="15"/>
        <v>212</v>
      </c>
      <c r="C245" s="325">
        <f>IF(B245&gt;Datos!$C$45,'Formato 5'!G244,0)</f>
        <v>0</v>
      </c>
      <c r="D245" s="325">
        <f>IF(B245&gt;Datos!$C$45,C245*((1+$E$27)^(1/12)-1),0)</f>
        <v>0</v>
      </c>
      <c r="E245" s="325">
        <f>IF(B245&gt;Datos!$C$45,F245-D245,0)</f>
        <v>0</v>
      </c>
      <c r="F245" s="325">
        <f>IF(B245=Datos!$C$45+1,-PMT((1+'Formato 5'!$E$27)^(1/12)-1,Datos!$C$46,C245),IF('Formato 5'!B245&lt;=Datos!$C$47,F244,0))</f>
        <v>0</v>
      </c>
      <c r="G245" s="325">
        <f>IF(B245=Datos!$C$45,'Formato 3'!$F$56,IF('Formato 5'!B245&gt;Datos!$C$45,'Formato 5'!C245-'Formato 5'!E245,0))</f>
        <v>0</v>
      </c>
      <c r="H245" s="30"/>
      <c r="J245" s="332">
        <f t="shared" si="16"/>
        <v>212</v>
      </c>
      <c r="K245" s="325">
        <f>IF(J245&gt;Datos!$C$45,'Formato 5'!O244,0)</f>
        <v>0</v>
      </c>
      <c r="L245" s="325">
        <f>IF(J245&gt;Datos!$C$45,K245*((1+$E$27)^(1/12)-1),0)</f>
        <v>0</v>
      </c>
      <c r="M245" s="325">
        <f>IF(J245&gt;Datos!$C$45,N245-L245,0)</f>
        <v>0</v>
      </c>
      <c r="N245" s="325">
        <f>IF(J245=Datos!$C$45+1,-PMT((1+'Formato 5'!$E$27)^(1/12)-1,Datos!$C$46,K245),IF('Formato 5'!J245&lt;=Datos!$C$47,N244,0))</f>
        <v>0</v>
      </c>
      <c r="O245" s="325">
        <f>IF(J245=Datos!$C$45,'Formato 3'!$M$56,IF('Formato 5'!J245&gt;Datos!$C$45,'Formato 5'!K245-'Formato 5'!M245,0))</f>
        <v>0</v>
      </c>
      <c r="Q245" s="325">
        <f t="shared" si="17"/>
        <v>0</v>
      </c>
    </row>
    <row r="246" spans="2:17">
      <c r="B246" s="332">
        <f t="shared" si="15"/>
        <v>213</v>
      </c>
      <c r="C246" s="325">
        <f>IF(B246&gt;Datos!$C$45,'Formato 5'!G245,0)</f>
        <v>0</v>
      </c>
      <c r="D246" s="325">
        <f>IF(B246&gt;Datos!$C$45,C246*((1+$E$27)^(1/12)-1),0)</f>
        <v>0</v>
      </c>
      <c r="E246" s="325">
        <f>IF(B246&gt;Datos!$C$45,F246-D246,0)</f>
        <v>0</v>
      </c>
      <c r="F246" s="325">
        <f>IF(B246=Datos!$C$45+1,-PMT((1+'Formato 5'!$E$27)^(1/12)-1,Datos!$C$46,C246),IF('Formato 5'!B246&lt;=Datos!$C$47,F245,0))</f>
        <v>0</v>
      </c>
      <c r="G246" s="325">
        <f>IF(B246=Datos!$C$45,'Formato 3'!$F$56,IF('Formato 5'!B246&gt;Datos!$C$45,'Formato 5'!C246-'Formato 5'!E246,0))</f>
        <v>0</v>
      </c>
      <c r="H246" s="30"/>
      <c r="J246" s="332">
        <f t="shared" si="16"/>
        <v>213</v>
      </c>
      <c r="K246" s="325">
        <f>IF(J246&gt;Datos!$C$45,'Formato 5'!O245,0)</f>
        <v>0</v>
      </c>
      <c r="L246" s="325">
        <f>IF(J246&gt;Datos!$C$45,K246*((1+$E$27)^(1/12)-1),0)</f>
        <v>0</v>
      </c>
      <c r="M246" s="325">
        <f>IF(J246&gt;Datos!$C$45,N246-L246,0)</f>
        <v>0</v>
      </c>
      <c r="N246" s="325">
        <f>IF(J246=Datos!$C$45+1,-PMT((1+'Formato 5'!$E$27)^(1/12)-1,Datos!$C$46,K246),IF('Formato 5'!J246&lt;=Datos!$C$47,N245,0))</f>
        <v>0</v>
      </c>
      <c r="O246" s="325">
        <f>IF(J246=Datos!$C$45,'Formato 3'!$M$56,IF('Formato 5'!J246&gt;Datos!$C$45,'Formato 5'!K246-'Formato 5'!M246,0))</f>
        <v>0</v>
      </c>
      <c r="Q246" s="325">
        <f t="shared" si="17"/>
        <v>0</v>
      </c>
    </row>
    <row r="247" spans="2:17">
      <c r="B247" s="332">
        <f t="shared" si="15"/>
        <v>214</v>
      </c>
      <c r="C247" s="325">
        <f>IF(B247&gt;Datos!$C$45,'Formato 5'!G246,0)</f>
        <v>0</v>
      </c>
      <c r="D247" s="325">
        <f>IF(B247&gt;Datos!$C$45,C247*((1+$E$27)^(1/12)-1),0)</f>
        <v>0</v>
      </c>
      <c r="E247" s="325">
        <f>IF(B247&gt;Datos!$C$45,F247-D247,0)</f>
        <v>0</v>
      </c>
      <c r="F247" s="325">
        <f>IF(B247=Datos!$C$45+1,-PMT((1+'Formato 5'!$E$27)^(1/12)-1,Datos!$C$46,C247),IF('Formato 5'!B247&lt;=Datos!$C$47,F246,0))</f>
        <v>0</v>
      </c>
      <c r="G247" s="325">
        <f>IF(B247=Datos!$C$45,'Formato 3'!$F$56,IF('Formato 5'!B247&gt;Datos!$C$45,'Formato 5'!C247-'Formato 5'!E247,0))</f>
        <v>0</v>
      </c>
      <c r="H247" s="30"/>
      <c r="J247" s="332">
        <f t="shared" si="16"/>
        <v>214</v>
      </c>
      <c r="K247" s="325">
        <f>IF(J247&gt;Datos!$C$45,'Formato 5'!O246,0)</f>
        <v>0</v>
      </c>
      <c r="L247" s="325">
        <f>IF(J247&gt;Datos!$C$45,K247*((1+$E$27)^(1/12)-1),0)</f>
        <v>0</v>
      </c>
      <c r="M247" s="325">
        <f>IF(J247&gt;Datos!$C$45,N247-L247,0)</f>
        <v>0</v>
      </c>
      <c r="N247" s="325">
        <f>IF(J247=Datos!$C$45+1,-PMT((1+'Formato 5'!$E$27)^(1/12)-1,Datos!$C$46,K247),IF('Formato 5'!J247&lt;=Datos!$C$47,N246,0))</f>
        <v>0</v>
      </c>
      <c r="O247" s="325">
        <f>IF(J247=Datos!$C$45,'Formato 3'!$M$56,IF('Formato 5'!J247&gt;Datos!$C$45,'Formato 5'!K247-'Formato 5'!M247,0))</f>
        <v>0</v>
      </c>
      <c r="Q247" s="325">
        <f t="shared" si="17"/>
        <v>0</v>
      </c>
    </row>
    <row r="248" spans="2:17">
      <c r="B248" s="332">
        <f t="shared" si="15"/>
        <v>215</v>
      </c>
      <c r="C248" s="325">
        <f>IF(B248&gt;Datos!$C$45,'Formato 5'!G247,0)</f>
        <v>0</v>
      </c>
      <c r="D248" s="325">
        <f>IF(B248&gt;Datos!$C$45,C248*((1+$E$27)^(1/12)-1),0)</f>
        <v>0</v>
      </c>
      <c r="E248" s="325">
        <f>IF(B248&gt;Datos!$C$45,F248-D248,0)</f>
        <v>0</v>
      </c>
      <c r="F248" s="325">
        <f>IF(B248=Datos!$C$45+1,-PMT((1+'Formato 5'!$E$27)^(1/12)-1,Datos!$C$46,C248),IF('Formato 5'!B248&lt;=Datos!$C$47,F247,0))</f>
        <v>0</v>
      </c>
      <c r="G248" s="325">
        <f>IF(B248=Datos!$C$45,'Formato 3'!$F$56,IF('Formato 5'!B248&gt;Datos!$C$45,'Formato 5'!C248-'Formato 5'!E248,0))</f>
        <v>0</v>
      </c>
      <c r="H248" s="30"/>
      <c r="J248" s="332">
        <f t="shared" si="16"/>
        <v>215</v>
      </c>
      <c r="K248" s="325">
        <f>IF(J248&gt;Datos!$C$45,'Formato 5'!O247,0)</f>
        <v>0</v>
      </c>
      <c r="L248" s="325">
        <f>IF(J248&gt;Datos!$C$45,K248*((1+$E$27)^(1/12)-1),0)</f>
        <v>0</v>
      </c>
      <c r="M248" s="325">
        <f>IF(J248&gt;Datos!$C$45,N248-L248,0)</f>
        <v>0</v>
      </c>
      <c r="N248" s="325">
        <f>IF(J248=Datos!$C$45+1,-PMT((1+'Formato 5'!$E$27)^(1/12)-1,Datos!$C$46,K248),IF('Formato 5'!J248&lt;=Datos!$C$47,N247,0))</f>
        <v>0</v>
      </c>
      <c r="O248" s="325">
        <f>IF(J248=Datos!$C$45,'Formato 3'!$M$56,IF('Formato 5'!J248&gt;Datos!$C$45,'Formato 5'!K248-'Formato 5'!M248,0))</f>
        <v>0</v>
      </c>
      <c r="Q248" s="325">
        <f t="shared" si="17"/>
        <v>0</v>
      </c>
    </row>
    <row r="249" spans="2:17">
      <c r="B249" s="332">
        <f t="shared" si="15"/>
        <v>216</v>
      </c>
      <c r="C249" s="325">
        <f>IF(B249&gt;Datos!$C$45,'Formato 5'!G248,0)</f>
        <v>0</v>
      </c>
      <c r="D249" s="325">
        <f>IF(B249&gt;Datos!$C$45,C249*((1+$E$27)^(1/12)-1),0)</f>
        <v>0</v>
      </c>
      <c r="E249" s="325">
        <f>IF(B249&gt;Datos!$C$45,F249-D249,0)</f>
        <v>0</v>
      </c>
      <c r="F249" s="325">
        <f>IF(B249=Datos!$C$45+1,-PMT((1+'Formato 5'!$E$27)^(1/12)-1,Datos!$C$46,C249),IF('Formato 5'!B249&lt;=Datos!$C$47,F248,0))</f>
        <v>0</v>
      </c>
      <c r="G249" s="325">
        <f>IF(B249=Datos!$C$45,'Formato 3'!$F$56,IF('Formato 5'!B249&gt;Datos!$C$45,'Formato 5'!C249-'Formato 5'!E249,0))</f>
        <v>0</v>
      </c>
      <c r="H249" s="30"/>
      <c r="J249" s="332">
        <f t="shared" si="16"/>
        <v>216</v>
      </c>
      <c r="K249" s="325">
        <f>IF(J249&gt;Datos!$C$45,'Formato 5'!O248,0)</f>
        <v>0</v>
      </c>
      <c r="L249" s="325">
        <f>IF(J249&gt;Datos!$C$45,K249*((1+$E$27)^(1/12)-1),0)</f>
        <v>0</v>
      </c>
      <c r="M249" s="325">
        <f>IF(J249&gt;Datos!$C$45,N249-L249,0)</f>
        <v>0</v>
      </c>
      <c r="N249" s="325">
        <f>IF(J249=Datos!$C$45+1,-PMT((1+'Formato 5'!$E$27)^(1/12)-1,Datos!$C$46,K249),IF('Formato 5'!J249&lt;=Datos!$C$47,N248,0))</f>
        <v>0</v>
      </c>
      <c r="O249" s="325">
        <f>IF(J249=Datos!$C$45,'Formato 3'!$M$56,IF('Formato 5'!J249&gt;Datos!$C$45,'Formato 5'!K249-'Formato 5'!M249,0))</f>
        <v>0</v>
      </c>
      <c r="Q249" s="325">
        <f t="shared" si="17"/>
        <v>0</v>
      </c>
    </row>
    <row r="250" spans="2:17">
      <c r="B250" s="332">
        <f t="shared" si="15"/>
        <v>217</v>
      </c>
      <c r="C250" s="325">
        <f>IF(B250&gt;Datos!$C$45,'Formato 5'!G249,0)</f>
        <v>0</v>
      </c>
      <c r="D250" s="325">
        <f>IF(B250&gt;Datos!$C$45,C250*((1+$E$27)^(1/12)-1),0)</f>
        <v>0</v>
      </c>
      <c r="E250" s="325">
        <f>IF(B250&gt;Datos!$C$45,F250-D250,0)</f>
        <v>0</v>
      </c>
      <c r="F250" s="325">
        <f>IF(B250=Datos!$C$45+1,-PMT((1+'Formato 5'!$E$27)^(1/12)-1,Datos!$C$46,C250),IF('Formato 5'!B250&lt;=Datos!$C$47,F249,0))</f>
        <v>0</v>
      </c>
      <c r="G250" s="325">
        <f>IF(B250=Datos!$C$45,'Formato 3'!$F$56,IF('Formato 5'!B250&gt;Datos!$C$45,'Formato 5'!C250-'Formato 5'!E250,0))</f>
        <v>0</v>
      </c>
      <c r="H250" s="30"/>
      <c r="J250" s="332">
        <f t="shared" si="16"/>
        <v>217</v>
      </c>
      <c r="K250" s="325">
        <f>IF(J250&gt;Datos!$C$45,'Formato 5'!O249,0)</f>
        <v>0</v>
      </c>
      <c r="L250" s="325">
        <f>IF(J250&gt;Datos!$C$45,K250*((1+$E$27)^(1/12)-1),0)</f>
        <v>0</v>
      </c>
      <c r="M250" s="325">
        <f>IF(J250&gt;Datos!$C$45,N250-L250,0)</f>
        <v>0</v>
      </c>
      <c r="N250" s="325">
        <f>IF(J250=Datos!$C$45+1,-PMT((1+'Formato 5'!$E$27)^(1/12)-1,Datos!$C$46,K250),IF('Formato 5'!J250&lt;=Datos!$C$47,N249,0))</f>
        <v>0</v>
      </c>
      <c r="O250" s="325">
        <f>IF(J250=Datos!$C$45,'Formato 3'!$M$56,IF('Formato 5'!J250&gt;Datos!$C$45,'Formato 5'!K250-'Formato 5'!M250,0))</f>
        <v>0</v>
      </c>
      <c r="Q250" s="325">
        <f t="shared" si="17"/>
        <v>0</v>
      </c>
    </row>
    <row r="251" spans="2:17">
      <c r="B251" s="332">
        <f t="shared" si="15"/>
        <v>218</v>
      </c>
      <c r="C251" s="325">
        <f>IF(B251&gt;Datos!$C$45,'Formato 5'!G250,0)</f>
        <v>0</v>
      </c>
      <c r="D251" s="325">
        <f>IF(B251&gt;Datos!$C$45,C251*((1+$E$27)^(1/12)-1),0)</f>
        <v>0</v>
      </c>
      <c r="E251" s="325">
        <f>IF(B251&gt;Datos!$C$45,F251-D251,0)</f>
        <v>0</v>
      </c>
      <c r="F251" s="325">
        <f>IF(B251=Datos!$C$45+1,-PMT((1+'Formato 5'!$E$27)^(1/12)-1,Datos!$C$46,C251),IF('Formato 5'!B251&lt;=Datos!$C$47,F250,0))</f>
        <v>0</v>
      </c>
      <c r="G251" s="325">
        <f>IF(B251=Datos!$C$45,'Formato 3'!$F$56,IF('Formato 5'!B251&gt;Datos!$C$45,'Formato 5'!C251-'Formato 5'!E251,0))</f>
        <v>0</v>
      </c>
      <c r="H251" s="30"/>
      <c r="J251" s="332">
        <f t="shared" si="16"/>
        <v>218</v>
      </c>
      <c r="K251" s="325">
        <f>IF(J251&gt;Datos!$C$45,'Formato 5'!O250,0)</f>
        <v>0</v>
      </c>
      <c r="L251" s="325">
        <f>IF(J251&gt;Datos!$C$45,K251*((1+$E$27)^(1/12)-1),0)</f>
        <v>0</v>
      </c>
      <c r="M251" s="325">
        <f>IF(J251&gt;Datos!$C$45,N251-L251,0)</f>
        <v>0</v>
      </c>
      <c r="N251" s="325">
        <f>IF(J251=Datos!$C$45+1,-PMT((1+'Formato 5'!$E$27)^(1/12)-1,Datos!$C$46,K251),IF('Formato 5'!J251&lt;=Datos!$C$47,N250,0))</f>
        <v>0</v>
      </c>
      <c r="O251" s="325">
        <f>IF(J251=Datos!$C$45,'Formato 3'!$M$56,IF('Formato 5'!J251&gt;Datos!$C$45,'Formato 5'!K251-'Formato 5'!M251,0))</f>
        <v>0</v>
      </c>
      <c r="Q251" s="325">
        <f t="shared" si="17"/>
        <v>0</v>
      </c>
    </row>
    <row r="252" spans="2:17">
      <c r="B252" s="332">
        <f t="shared" si="15"/>
        <v>219</v>
      </c>
      <c r="C252" s="325">
        <f>IF(B252&gt;Datos!$C$45,'Formato 5'!G251,0)</f>
        <v>0</v>
      </c>
      <c r="D252" s="325">
        <f>IF(B252&gt;Datos!$C$45,C252*((1+$E$27)^(1/12)-1),0)</f>
        <v>0</v>
      </c>
      <c r="E252" s="325">
        <f>IF(B252&gt;Datos!$C$45,F252-D252,0)</f>
        <v>0</v>
      </c>
      <c r="F252" s="325">
        <f>IF(B252=Datos!$C$45+1,-PMT((1+'Formato 5'!$E$27)^(1/12)-1,Datos!$C$46,C252),IF('Formato 5'!B252&lt;=Datos!$C$47,F251,0))</f>
        <v>0</v>
      </c>
      <c r="G252" s="325">
        <f>IF(B252=Datos!$C$45,'Formato 3'!$F$56,IF('Formato 5'!B252&gt;Datos!$C$45,'Formato 5'!C252-'Formato 5'!E252,0))</f>
        <v>0</v>
      </c>
      <c r="H252" s="30"/>
      <c r="J252" s="332">
        <f t="shared" si="16"/>
        <v>219</v>
      </c>
      <c r="K252" s="325">
        <f>IF(J252&gt;Datos!$C$45,'Formato 5'!O251,0)</f>
        <v>0</v>
      </c>
      <c r="L252" s="325">
        <f>IF(J252&gt;Datos!$C$45,K252*((1+$E$27)^(1/12)-1),0)</f>
        <v>0</v>
      </c>
      <c r="M252" s="325">
        <f>IF(J252&gt;Datos!$C$45,N252-L252,0)</f>
        <v>0</v>
      </c>
      <c r="N252" s="325">
        <f>IF(J252=Datos!$C$45+1,-PMT((1+'Formato 5'!$E$27)^(1/12)-1,Datos!$C$46,K252),IF('Formato 5'!J252&lt;=Datos!$C$47,N251,0))</f>
        <v>0</v>
      </c>
      <c r="O252" s="325">
        <f>IF(J252=Datos!$C$45,'Formato 3'!$M$56,IF('Formato 5'!J252&gt;Datos!$C$45,'Formato 5'!K252-'Formato 5'!M252,0))</f>
        <v>0</v>
      </c>
      <c r="Q252" s="325">
        <f t="shared" si="17"/>
        <v>0</v>
      </c>
    </row>
    <row r="253" spans="2:17">
      <c r="B253" s="332">
        <f t="shared" si="15"/>
        <v>220</v>
      </c>
      <c r="C253" s="325">
        <f>IF(B253&gt;Datos!$C$45,'Formato 5'!G252,0)</f>
        <v>0</v>
      </c>
      <c r="D253" s="325">
        <f>IF(B253&gt;Datos!$C$45,C253*((1+$E$27)^(1/12)-1),0)</f>
        <v>0</v>
      </c>
      <c r="E253" s="325">
        <f>IF(B253&gt;Datos!$C$45,F253-D253,0)</f>
        <v>0</v>
      </c>
      <c r="F253" s="325">
        <f>IF(B253=Datos!$C$45+1,-PMT((1+'Formato 5'!$E$27)^(1/12)-1,Datos!$C$46,C253),IF('Formato 5'!B253&lt;=Datos!$C$47,F252,0))</f>
        <v>0</v>
      </c>
      <c r="G253" s="325">
        <f>IF(B253=Datos!$C$45,'Formato 3'!$F$56,IF('Formato 5'!B253&gt;Datos!$C$45,'Formato 5'!C253-'Formato 5'!E253,0))</f>
        <v>0</v>
      </c>
      <c r="H253" s="30"/>
      <c r="J253" s="332">
        <f t="shared" si="16"/>
        <v>220</v>
      </c>
      <c r="K253" s="325">
        <f>IF(J253&gt;Datos!$C$45,'Formato 5'!O252,0)</f>
        <v>0</v>
      </c>
      <c r="L253" s="325">
        <f>IF(J253&gt;Datos!$C$45,K253*((1+$E$27)^(1/12)-1),0)</f>
        <v>0</v>
      </c>
      <c r="M253" s="325">
        <f>IF(J253&gt;Datos!$C$45,N253-L253,0)</f>
        <v>0</v>
      </c>
      <c r="N253" s="325">
        <f>IF(J253=Datos!$C$45+1,-PMT((1+'Formato 5'!$E$27)^(1/12)-1,Datos!$C$46,K253),IF('Formato 5'!J253&lt;=Datos!$C$47,N252,0))</f>
        <v>0</v>
      </c>
      <c r="O253" s="325">
        <f>IF(J253=Datos!$C$45,'Formato 3'!$M$56,IF('Formato 5'!J253&gt;Datos!$C$45,'Formato 5'!K253-'Formato 5'!M253,0))</f>
        <v>0</v>
      </c>
      <c r="Q253" s="325">
        <f t="shared" si="17"/>
        <v>0</v>
      </c>
    </row>
    <row r="254" spans="2:17">
      <c r="B254" s="332">
        <f t="shared" si="15"/>
        <v>221</v>
      </c>
      <c r="C254" s="325">
        <f>IF(B254&gt;Datos!$C$45,'Formato 5'!G253,0)</f>
        <v>0</v>
      </c>
      <c r="D254" s="325">
        <f>IF(B254&gt;Datos!$C$45,C254*((1+$E$27)^(1/12)-1),0)</f>
        <v>0</v>
      </c>
      <c r="E254" s="325">
        <f>IF(B254&gt;Datos!$C$45,F254-D254,0)</f>
        <v>0</v>
      </c>
      <c r="F254" s="325">
        <f>IF(B254=Datos!$C$45+1,-PMT((1+'Formato 5'!$E$27)^(1/12)-1,Datos!$C$46,C254),IF('Formato 5'!B254&lt;=Datos!$C$47,F253,0))</f>
        <v>0</v>
      </c>
      <c r="G254" s="325">
        <f>IF(B254=Datos!$C$45,'Formato 3'!$F$56,IF('Formato 5'!B254&gt;Datos!$C$45,'Formato 5'!C254-'Formato 5'!E254,0))</f>
        <v>0</v>
      </c>
      <c r="H254" s="30"/>
      <c r="J254" s="332">
        <f t="shared" si="16"/>
        <v>221</v>
      </c>
      <c r="K254" s="325">
        <f>IF(J254&gt;Datos!$C$45,'Formato 5'!O253,0)</f>
        <v>0</v>
      </c>
      <c r="L254" s="325">
        <f>IF(J254&gt;Datos!$C$45,K254*((1+$E$27)^(1/12)-1),0)</f>
        <v>0</v>
      </c>
      <c r="M254" s="325">
        <f>IF(J254&gt;Datos!$C$45,N254-L254,0)</f>
        <v>0</v>
      </c>
      <c r="N254" s="325">
        <f>IF(J254=Datos!$C$45+1,-PMT((1+'Formato 5'!$E$27)^(1/12)-1,Datos!$C$46,K254),IF('Formato 5'!J254&lt;=Datos!$C$47,N253,0))</f>
        <v>0</v>
      </c>
      <c r="O254" s="325">
        <f>IF(J254=Datos!$C$45,'Formato 3'!$M$56,IF('Formato 5'!J254&gt;Datos!$C$45,'Formato 5'!K254-'Formato 5'!M254,0))</f>
        <v>0</v>
      </c>
      <c r="Q254" s="325">
        <f t="shared" si="17"/>
        <v>0</v>
      </c>
    </row>
    <row r="255" spans="2:17">
      <c r="B255" s="332">
        <f t="shared" si="15"/>
        <v>222</v>
      </c>
      <c r="C255" s="325">
        <f>IF(B255&gt;Datos!$C$45,'Formato 5'!G254,0)</f>
        <v>0</v>
      </c>
      <c r="D255" s="325">
        <f>IF(B255&gt;Datos!$C$45,C255*((1+$E$27)^(1/12)-1),0)</f>
        <v>0</v>
      </c>
      <c r="E255" s="325">
        <f>IF(B255&gt;Datos!$C$45,F255-D255,0)</f>
        <v>0</v>
      </c>
      <c r="F255" s="325">
        <f>IF(B255=Datos!$C$45+1,-PMT((1+'Formato 5'!$E$27)^(1/12)-1,Datos!$C$46,C255),IF('Formato 5'!B255&lt;=Datos!$C$47,F254,0))</f>
        <v>0</v>
      </c>
      <c r="G255" s="325">
        <f>IF(B255=Datos!$C$45,'Formato 3'!$F$56,IF('Formato 5'!B255&gt;Datos!$C$45,'Formato 5'!C255-'Formato 5'!E255,0))</f>
        <v>0</v>
      </c>
      <c r="H255" s="30"/>
      <c r="J255" s="332">
        <f t="shared" si="16"/>
        <v>222</v>
      </c>
      <c r="K255" s="325">
        <f>IF(J255&gt;Datos!$C$45,'Formato 5'!O254,0)</f>
        <v>0</v>
      </c>
      <c r="L255" s="325">
        <f>IF(J255&gt;Datos!$C$45,K255*((1+$E$27)^(1/12)-1),0)</f>
        <v>0</v>
      </c>
      <c r="M255" s="325">
        <f>IF(J255&gt;Datos!$C$45,N255-L255,0)</f>
        <v>0</v>
      </c>
      <c r="N255" s="325">
        <f>IF(J255=Datos!$C$45+1,-PMT((1+'Formato 5'!$E$27)^(1/12)-1,Datos!$C$46,K255),IF('Formato 5'!J255&lt;=Datos!$C$47,N254,0))</f>
        <v>0</v>
      </c>
      <c r="O255" s="325">
        <f>IF(J255=Datos!$C$45,'Formato 3'!$M$56,IF('Formato 5'!J255&gt;Datos!$C$45,'Formato 5'!K255-'Formato 5'!M255,0))</f>
        <v>0</v>
      </c>
      <c r="Q255" s="325">
        <f t="shared" si="17"/>
        <v>0</v>
      </c>
    </row>
    <row r="256" spans="2:17">
      <c r="B256" s="332">
        <f t="shared" si="15"/>
        <v>223</v>
      </c>
      <c r="C256" s="325">
        <f>IF(B256&gt;Datos!$C$45,'Formato 5'!G255,0)</f>
        <v>0</v>
      </c>
      <c r="D256" s="325">
        <f>IF(B256&gt;Datos!$C$45,C256*((1+$E$27)^(1/12)-1),0)</f>
        <v>0</v>
      </c>
      <c r="E256" s="325">
        <f>IF(B256&gt;Datos!$C$45,F256-D256,0)</f>
        <v>0</v>
      </c>
      <c r="F256" s="325">
        <f>IF(B256=Datos!$C$45+1,-PMT((1+'Formato 5'!$E$27)^(1/12)-1,Datos!$C$46,C256),IF('Formato 5'!B256&lt;=Datos!$C$47,F255,0))</f>
        <v>0</v>
      </c>
      <c r="G256" s="325">
        <f>IF(B256=Datos!$C$45,'Formato 3'!$F$56,IF('Formato 5'!B256&gt;Datos!$C$45,'Formato 5'!C256-'Formato 5'!E256,0))</f>
        <v>0</v>
      </c>
      <c r="H256" s="30"/>
      <c r="J256" s="332">
        <f t="shared" si="16"/>
        <v>223</v>
      </c>
      <c r="K256" s="325">
        <f>IF(J256&gt;Datos!$C$45,'Formato 5'!O255,0)</f>
        <v>0</v>
      </c>
      <c r="L256" s="325">
        <f>IF(J256&gt;Datos!$C$45,K256*((1+$E$27)^(1/12)-1),0)</f>
        <v>0</v>
      </c>
      <c r="M256" s="325">
        <f>IF(J256&gt;Datos!$C$45,N256-L256,0)</f>
        <v>0</v>
      </c>
      <c r="N256" s="325">
        <f>IF(J256=Datos!$C$45+1,-PMT((1+'Formato 5'!$E$27)^(1/12)-1,Datos!$C$46,K256),IF('Formato 5'!J256&lt;=Datos!$C$47,N255,0))</f>
        <v>0</v>
      </c>
      <c r="O256" s="325">
        <f>IF(J256=Datos!$C$45,'Formato 3'!$M$56,IF('Formato 5'!J256&gt;Datos!$C$45,'Formato 5'!K256-'Formato 5'!M256,0))</f>
        <v>0</v>
      </c>
      <c r="Q256" s="325">
        <f t="shared" si="17"/>
        <v>0</v>
      </c>
    </row>
    <row r="257" spans="2:18">
      <c r="B257" s="332">
        <f t="shared" si="15"/>
        <v>224</v>
      </c>
      <c r="C257" s="325">
        <f>IF(B257&gt;Datos!$C$45,'Formato 5'!G256,0)</f>
        <v>0</v>
      </c>
      <c r="D257" s="325">
        <f>IF(B257&gt;Datos!$C$45,C257*((1+$E$27)^(1/12)-1),0)</f>
        <v>0</v>
      </c>
      <c r="E257" s="325">
        <f>IF(B257&gt;Datos!$C$45,F257-D257,0)</f>
        <v>0</v>
      </c>
      <c r="F257" s="325">
        <f>IF(B257=Datos!$C$45+1,-PMT((1+'Formato 5'!$E$27)^(1/12)-1,Datos!$C$46,C257),IF('Formato 5'!B257&lt;=Datos!$C$47,F256,0))</f>
        <v>0</v>
      </c>
      <c r="G257" s="325">
        <f>IF(B257=Datos!$C$45,'Formato 3'!$F$56,IF('Formato 5'!B257&gt;Datos!$C$45,'Formato 5'!C257-'Formato 5'!E257,0))</f>
        <v>0</v>
      </c>
      <c r="H257" s="30"/>
      <c r="J257" s="332">
        <f t="shared" si="16"/>
        <v>224</v>
      </c>
      <c r="K257" s="325">
        <f>IF(J257&gt;Datos!$C$45,'Formato 5'!O256,0)</f>
        <v>0</v>
      </c>
      <c r="L257" s="325">
        <f>IF(J257&gt;Datos!$C$45,K257*((1+$E$27)^(1/12)-1),0)</f>
        <v>0</v>
      </c>
      <c r="M257" s="325">
        <f>IF(J257&gt;Datos!$C$45,N257-L257,0)</f>
        <v>0</v>
      </c>
      <c r="N257" s="325">
        <f>IF(J257=Datos!$C$45+1,-PMT((1+'Formato 5'!$E$27)^(1/12)-1,Datos!$C$46,K257),IF('Formato 5'!J257&lt;=Datos!$C$47,N256,0))</f>
        <v>0</v>
      </c>
      <c r="O257" s="325">
        <f>IF(J257=Datos!$C$45,'Formato 3'!$M$56,IF('Formato 5'!J257&gt;Datos!$C$45,'Formato 5'!K257-'Formato 5'!M257,0))</f>
        <v>0</v>
      </c>
      <c r="Q257" s="325">
        <f t="shared" si="17"/>
        <v>0</v>
      </c>
    </row>
    <row r="258" spans="2:18">
      <c r="B258" s="332">
        <f t="shared" si="15"/>
        <v>225</v>
      </c>
      <c r="C258" s="325">
        <f>IF(B258&gt;Datos!$C$45,'Formato 5'!G257,0)</f>
        <v>0</v>
      </c>
      <c r="D258" s="325">
        <f>IF(B258&gt;Datos!$C$45,C258*((1+$E$27)^(1/12)-1),0)</f>
        <v>0</v>
      </c>
      <c r="E258" s="325">
        <f>IF(B258&gt;Datos!$C$45,F258-D258,0)</f>
        <v>0</v>
      </c>
      <c r="F258" s="325">
        <f>IF(B258=Datos!$C$45+1,-PMT((1+'Formato 5'!$E$27)^(1/12)-1,Datos!$C$46,C258),IF('Formato 5'!B258&lt;=Datos!$C$47,F257,0))</f>
        <v>0</v>
      </c>
      <c r="G258" s="325">
        <f>IF(B258=Datos!$C$45,'Formato 3'!$F$56,IF('Formato 5'!B258&gt;Datos!$C$45,'Formato 5'!C258-'Formato 5'!E258,0))</f>
        <v>0</v>
      </c>
      <c r="H258" s="30"/>
      <c r="J258" s="332">
        <f t="shared" si="16"/>
        <v>225</v>
      </c>
      <c r="K258" s="325">
        <f>IF(J258&gt;Datos!$C$45,'Formato 5'!O257,0)</f>
        <v>0</v>
      </c>
      <c r="L258" s="325">
        <f>IF(J258&gt;Datos!$C$45,K258*((1+$E$27)^(1/12)-1),0)</f>
        <v>0</v>
      </c>
      <c r="M258" s="325">
        <f>IF(J258&gt;Datos!$C$45,N258-L258,0)</f>
        <v>0</v>
      </c>
      <c r="N258" s="325">
        <f>IF(J258=Datos!$C$45+1,-PMT((1+'Formato 5'!$E$27)^(1/12)-1,Datos!$C$46,K258),IF('Formato 5'!J258&lt;=Datos!$C$47,N257,0))</f>
        <v>0</v>
      </c>
      <c r="O258" s="325">
        <f>IF(J258=Datos!$C$45,'Formato 3'!$M$56,IF('Formato 5'!J258&gt;Datos!$C$45,'Formato 5'!K258-'Formato 5'!M258,0))</f>
        <v>0</v>
      </c>
      <c r="Q258" s="325">
        <f t="shared" si="17"/>
        <v>0</v>
      </c>
    </row>
    <row r="259" spans="2:18">
      <c r="B259" s="332">
        <f t="shared" si="15"/>
        <v>226</v>
      </c>
      <c r="C259" s="325">
        <f>IF(B259&gt;Datos!$C$45,'Formato 5'!G258,0)</f>
        <v>0</v>
      </c>
      <c r="D259" s="325">
        <f>IF(B259&gt;Datos!$C$45,C259*((1+$E$27)^(1/12)-1),0)</f>
        <v>0</v>
      </c>
      <c r="E259" s="325">
        <f>IF(B259&gt;Datos!$C$45,F259-D259,0)</f>
        <v>0</v>
      </c>
      <c r="F259" s="325">
        <f>IF(B259=Datos!$C$45+1,-PMT((1+'Formato 5'!$E$27)^(1/12)-1,Datos!$C$46,C259),IF('Formato 5'!B259&lt;=Datos!$C$47,F258,0))</f>
        <v>0</v>
      </c>
      <c r="G259" s="325">
        <f>IF(B259=Datos!$C$45,'Formato 3'!$F$56,IF('Formato 5'!B259&gt;Datos!$C$45,'Formato 5'!C259-'Formato 5'!E259,0))</f>
        <v>0</v>
      </c>
      <c r="H259" s="30"/>
      <c r="J259" s="332">
        <f t="shared" si="16"/>
        <v>226</v>
      </c>
      <c r="K259" s="325">
        <f>IF(J259&gt;Datos!$C$45,'Formato 5'!O258,0)</f>
        <v>0</v>
      </c>
      <c r="L259" s="325">
        <f>IF(J259&gt;Datos!$C$45,K259*((1+$E$27)^(1/12)-1),0)</f>
        <v>0</v>
      </c>
      <c r="M259" s="325">
        <f>IF(J259&gt;Datos!$C$45,N259-L259,0)</f>
        <v>0</v>
      </c>
      <c r="N259" s="325">
        <f>IF(J259=Datos!$C$45+1,-PMT((1+'Formato 5'!$E$27)^(1/12)-1,Datos!$C$46,K259),IF('Formato 5'!J259&lt;=Datos!$C$47,N258,0))</f>
        <v>0</v>
      </c>
      <c r="O259" s="325">
        <f>IF(J259=Datos!$C$45,'Formato 3'!$M$56,IF('Formato 5'!J259&gt;Datos!$C$45,'Formato 5'!K259-'Formato 5'!M259,0))</f>
        <v>0</v>
      </c>
      <c r="Q259" s="325">
        <f t="shared" si="17"/>
        <v>0</v>
      </c>
    </row>
    <row r="260" spans="2:18">
      <c r="B260" s="332">
        <f t="shared" si="15"/>
        <v>227</v>
      </c>
      <c r="C260" s="325">
        <f>IF(B260&gt;Datos!$C$45,'Formato 5'!G259,0)</f>
        <v>0</v>
      </c>
      <c r="D260" s="325">
        <f>IF(B260&gt;Datos!$C$45,C260*((1+$E$27)^(1/12)-1),0)</f>
        <v>0</v>
      </c>
      <c r="E260" s="325">
        <f>IF(B260&gt;Datos!$C$45,F260-D260,0)</f>
        <v>0</v>
      </c>
      <c r="F260" s="325">
        <f>IF(B260=Datos!$C$45+1,-PMT((1+'Formato 5'!$E$27)^(1/12)-1,Datos!$C$46,C260),IF('Formato 5'!B260&lt;=Datos!$C$47,F259,0))</f>
        <v>0</v>
      </c>
      <c r="G260" s="325">
        <f>IF(B260=Datos!$C$45,'Formato 3'!$F$56,IF('Formato 5'!B260&gt;Datos!$C$45,'Formato 5'!C260-'Formato 5'!E260,0))</f>
        <v>0</v>
      </c>
      <c r="H260" s="30"/>
      <c r="J260" s="332">
        <f t="shared" si="16"/>
        <v>227</v>
      </c>
      <c r="K260" s="325">
        <f>IF(J260&gt;Datos!$C$45,'Formato 5'!O259,0)</f>
        <v>0</v>
      </c>
      <c r="L260" s="325">
        <f>IF(J260&gt;Datos!$C$45,K260*((1+$E$27)^(1/12)-1),0)</f>
        <v>0</v>
      </c>
      <c r="M260" s="325">
        <f>IF(J260&gt;Datos!$C$45,N260-L260,0)</f>
        <v>0</v>
      </c>
      <c r="N260" s="325">
        <f>IF(J260=Datos!$C$45+1,-PMT((1+'Formato 5'!$E$27)^(1/12)-1,Datos!$C$46,K260),IF('Formato 5'!J260&lt;=Datos!$C$47,N259,0))</f>
        <v>0</v>
      </c>
      <c r="O260" s="325">
        <f>IF(J260=Datos!$C$45,'Formato 3'!$M$56,IF('Formato 5'!J260&gt;Datos!$C$45,'Formato 5'!K260-'Formato 5'!M260,0))</f>
        <v>0</v>
      </c>
      <c r="Q260" s="325">
        <f t="shared" si="17"/>
        <v>0</v>
      </c>
    </row>
    <row r="261" spans="2:18">
      <c r="B261" s="332">
        <f t="shared" si="15"/>
        <v>228</v>
      </c>
      <c r="C261" s="325">
        <f>IF(B261&gt;Datos!$C$45,'Formato 5'!G260,0)</f>
        <v>0</v>
      </c>
      <c r="D261" s="325">
        <f>IF(B261&gt;Datos!$C$45,C261*((1+$E$27)^(1/12)-1),0)</f>
        <v>0</v>
      </c>
      <c r="E261" s="325">
        <f>IF(B261&gt;Datos!$C$45,F261-D261,0)</f>
        <v>0</v>
      </c>
      <c r="F261" s="325">
        <f>IF(B261=Datos!$C$45+1,-PMT((1+'Formato 5'!$E$27)^(1/12)-1,Datos!$C$46,C261),IF('Formato 5'!B261&lt;=Datos!$C$47,F260,0))</f>
        <v>0</v>
      </c>
      <c r="G261" s="325">
        <f>IF(B261=Datos!$C$45,'Formato 3'!$F$56,IF('Formato 5'!B261&gt;Datos!$C$45,'Formato 5'!C261-'Formato 5'!E261,0))</f>
        <v>0</v>
      </c>
      <c r="H261" s="30"/>
      <c r="J261" s="332">
        <f t="shared" si="16"/>
        <v>228</v>
      </c>
      <c r="K261" s="325">
        <f>IF(J261&gt;Datos!$C$45,'Formato 5'!O260,0)</f>
        <v>0</v>
      </c>
      <c r="L261" s="325">
        <f>IF(J261&gt;Datos!$C$45,K261*((1+$E$27)^(1/12)-1),0)</f>
        <v>0</v>
      </c>
      <c r="M261" s="325">
        <f>IF(J261&gt;Datos!$C$45,N261-L261,0)</f>
        <v>0</v>
      </c>
      <c r="N261" s="325">
        <f>IF(J261=Datos!$C$45+1,-PMT((1+'Formato 5'!$E$27)^(1/12)-1,Datos!$C$46,K261),IF('Formato 5'!J261&lt;=Datos!$C$47,N260,0))</f>
        <v>0</v>
      </c>
      <c r="O261" s="325">
        <f>IF(J261=Datos!$C$45,'Formato 3'!$M$56,IF('Formato 5'!J261&gt;Datos!$C$45,'Formato 5'!K261-'Formato 5'!M261,0))</f>
        <v>0</v>
      </c>
      <c r="Q261" s="325">
        <f t="shared" si="17"/>
        <v>0</v>
      </c>
    </row>
    <row r="262" spans="2:18">
      <c r="B262" s="332">
        <f t="shared" si="15"/>
        <v>229</v>
      </c>
      <c r="C262" s="325">
        <f>IF(B262&gt;Datos!$C$45,'Formato 5'!G261,0)</f>
        <v>0</v>
      </c>
      <c r="D262" s="325">
        <f>IF(B262&gt;Datos!$C$45,C262*((1+$E$27)^(1/12)-1),0)</f>
        <v>0</v>
      </c>
      <c r="E262" s="325">
        <f>IF(B262&gt;Datos!$C$45,F262-D262,0)</f>
        <v>0</v>
      </c>
      <c r="F262" s="325">
        <f>IF(B262=Datos!$C$45+1,-PMT((1+'Formato 5'!$E$27)^(1/12)-1,Datos!$C$46,C262),IF('Formato 5'!B262&lt;=Datos!$C$47,F261,0))</f>
        <v>0</v>
      </c>
      <c r="G262" s="325">
        <f>IF(B262=Datos!$C$45,'Formato 3'!$F$56,IF('Formato 5'!B262&gt;Datos!$C$45,'Formato 5'!C262-'Formato 5'!E262,0))</f>
        <v>0</v>
      </c>
      <c r="H262" s="30"/>
      <c r="J262" s="332">
        <f t="shared" si="16"/>
        <v>229</v>
      </c>
      <c r="K262" s="325">
        <f>IF(J262&gt;Datos!$C$45,'Formato 5'!O261,0)</f>
        <v>0</v>
      </c>
      <c r="L262" s="325">
        <f>IF(J262&gt;Datos!$C$45,K262*((1+$E$27)^(1/12)-1),0)</f>
        <v>0</v>
      </c>
      <c r="M262" s="325">
        <f>IF(J262&gt;Datos!$C$45,N262-L262,0)</f>
        <v>0</v>
      </c>
      <c r="N262" s="325">
        <f>IF(J262=Datos!$C$45+1,-PMT((1+'Formato 5'!$E$27)^(1/12)-1,Datos!$C$46,K262),IF('Formato 5'!J262&lt;=Datos!$C$47,N261,0))</f>
        <v>0</v>
      </c>
      <c r="O262" s="325">
        <f>IF(J262=Datos!$C$45,'Formato 3'!$M$56,IF('Formato 5'!J262&gt;Datos!$C$45,'Formato 5'!K262-'Formato 5'!M262,0))</f>
        <v>0</v>
      </c>
      <c r="Q262" s="325">
        <f t="shared" si="17"/>
        <v>0</v>
      </c>
    </row>
    <row r="263" spans="2:18">
      <c r="B263" s="332">
        <f t="shared" si="15"/>
        <v>230</v>
      </c>
      <c r="C263" s="325">
        <f>IF(B263&gt;Datos!$C$45,'Formato 5'!G262,0)</f>
        <v>0</v>
      </c>
      <c r="D263" s="325">
        <f>IF(B263&gt;Datos!$C$45,C263*((1+$E$27)^(1/12)-1),0)</f>
        <v>0</v>
      </c>
      <c r="E263" s="325">
        <f>IF(B263&gt;Datos!$C$45,F263-D263,0)</f>
        <v>0</v>
      </c>
      <c r="F263" s="325">
        <f>IF(B263=Datos!$C$45+1,-PMT((1+'Formato 5'!$E$27)^(1/12)-1,Datos!$C$46,C263),IF('Formato 5'!B263&lt;=Datos!$C$47,F262,0))</f>
        <v>0</v>
      </c>
      <c r="G263" s="325">
        <f>IF(B263=Datos!$C$45,'Formato 3'!$F$56,IF('Formato 5'!B263&gt;Datos!$C$45,'Formato 5'!C263-'Formato 5'!E263,0))</f>
        <v>0</v>
      </c>
      <c r="H263" s="30"/>
      <c r="J263" s="332">
        <f t="shared" si="16"/>
        <v>230</v>
      </c>
      <c r="K263" s="325">
        <f>IF(J263&gt;Datos!$C$45,'Formato 5'!O262,0)</f>
        <v>0</v>
      </c>
      <c r="L263" s="325">
        <f>IF(J263&gt;Datos!$C$45,K263*((1+$E$27)^(1/12)-1),0)</f>
        <v>0</v>
      </c>
      <c r="M263" s="325">
        <f>IF(J263&gt;Datos!$C$45,N263-L263,0)</f>
        <v>0</v>
      </c>
      <c r="N263" s="325">
        <f>IF(J263=Datos!$C$45+1,-PMT((1+'Formato 5'!$E$27)^(1/12)-1,Datos!$C$46,K263),IF('Formato 5'!J263&lt;=Datos!$C$47,N262,0))</f>
        <v>0</v>
      </c>
      <c r="O263" s="325">
        <f>IF(J263=Datos!$C$45,'Formato 3'!$M$56,IF('Formato 5'!J263&gt;Datos!$C$45,'Formato 5'!K263-'Formato 5'!M263,0))</f>
        <v>0</v>
      </c>
      <c r="Q263" s="325">
        <f t="shared" si="17"/>
        <v>0</v>
      </c>
    </row>
    <row r="264" spans="2:18">
      <c r="B264" s="332">
        <f t="shared" si="15"/>
        <v>231</v>
      </c>
      <c r="C264" s="325">
        <f>IF(B264&gt;Datos!$C$45,'Formato 5'!G263,0)</f>
        <v>0</v>
      </c>
      <c r="D264" s="325">
        <f>IF(B264&gt;Datos!$C$45,C264*((1+$E$27)^(1/12)-1),0)</f>
        <v>0</v>
      </c>
      <c r="E264" s="325">
        <f>IF(B264&gt;Datos!$C$45,F264-D264,0)</f>
        <v>0</v>
      </c>
      <c r="F264" s="325">
        <f>IF(B264=Datos!$C$45+1,-PMT((1+'Formato 5'!$E$27)^(1/12)-1,Datos!$C$46,C264),IF('Formato 5'!B264&lt;=Datos!$C$47,F263,0))</f>
        <v>0</v>
      </c>
      <c r="G264" s="325">
        <f>IF(B264=Datos!$C$45,'Formato 3'!$F$56,IF('Formato 5'!B264&gt;Datos!$C$45,'Formato 5'!C264-'Formato 5'!E264,0))</f>
        <v>0</v>
      </c>
      <c r="H264" s="30"/>
      <c r="J264" s="332">
        <f t="shared" si="16"/>
        <v>231</v>
      </c>
      <c r="K264" s="325">
        <f>IF(J264&gt;Datos!$C$45,'Formato 5'!O263,0)</f>
        <v>0</v>
      </c>
      <c r="L264" s="325">
        <f>IF(J264&gt;Datos!$C$45,K264*((1+$E$27)^(1/12)-1),0)</f>
        <v>0</v>
      </c>
      <c r="M264" s="325">
        <f>IF(J264&gt;Datos!$C$45,N264-L264,0)</f>
        <v>0</v>
      </c>
      <c r="N264" s="325">
        <f>IF(J264=Datos!$C$45+1,-PMT((1+'Formato 5'!$E$27)^(1/12)-1,Datos!$C$46,K264),IF('Formato 5'!J264&lt;=Datos!$C$47,N263,0))</f>
        <v>0</v>
      </c>
      <c r="O264" s="325">
        <f>IF(J264=Datos!$C$45,'Formato 3'!$M$56,IF('Formato 5'!J264&gt;Datos!$C$45,'Formato 5'!K264-'Formato 5'!M264,0))</f>
        <v>0</v>
      </c>
      <c r="Q264" s="325">
        <f t="shared" si="17"/>
        <v>0</v>
      </c>
    </row>
    <row r="265" spans="2:18">
      <c r="B265" s="332">
        <f t="shared" si="15"/>
        <v>232</v>
      </c>
      <c r="C265" s="325">
        <f>IF(B265&gt;Datos!$C$45,'Formato 5'!G264,0)</f>
        <v>0</v>
      </c>
      <c r="D265" s="325">
        <f>IF(B265&gt;Datos!$C$45,C265*((1+$E$27)^(1/12)-1),0)</f>
        <v>0</v>
      </c>
      <c r="E265" s="325">
        <f>IF(B265&gt;Datos!$C$45,F265-D265,0)</f>
        <v>0</v>
      </c>
      <c r="F265" s="325">
        <f>IF(B265=Datos!$C$45+1,-PMT((1+'Formato 5'!$E$27)^(1/12)-1,Datos!$C$46,C265),IF('Formato 5'!B265&lt;=Datos!$C$47,F264,0))</f>
        <v>0</v>
      </c>
      <c r="G265" s="325">
        <f>IF(B265=Datos!$C$45,'Formato 3'!$F$56,IF('Formato 5'!B265&gt;Datos!$C$45,'Formato 5'!C265-'Formato 5'!E265,0))</f>
        <v>0</v>
      </c>
      <c r="H265" s="30"/>
      <c r="J265" s="332">
        <f t="shared" si="16"/>
        <v>232</v>
      </c>
      <c r="K265" s="325">
        <f>IF(J265&gt;Datos!$C$45,'Formato 5'!O264,0)</f>
        <v>0</v>
      </c>
      <c r="L265" s="325">
        <f>IF(J265&gt;Datos!$C$45,K265*((1+$E$27)^(1/12)-1),0)</f>
        <v>0</v>
      </c>
      <c r="M265" s="325">
        <f>IF(J265&gt;Datos!$C$45,N265-L265,0)</f>
        <v>0</v>
      </c>
      <c r="N265" s="325">
        <f>IF(J265=Datos!$C$45+1,-PMT((1+'Formato 5'!$E$27)^(1/12)-1,Datos!$C$46,K265),IF('Formato 5'!J265&lt;=Datos!$C$47,N264,0))</f>
        <v>0</v>
      </c>
      <c r="O265" s="325">
        <f>IF(J265=Datos!$C$45,'Formato 3'!$M$56,IF('Formato 5'!J265&gt;Datos!$C$45,'Formato 5'!K265-'Formato 5'!M265,0))</f>
        <v>0</v>
      </c>
      <c r="Q265" s="325">
        <f t="shared" si="17"/>
        <v>0</v>
      </c>
    </row>
    <row r="266" spans="2:18">
      <c r="B266" s="332">
        <f t="shared" si="15"/>
        <v>233</v>
      </c>
      <c r="C266" s="325">
        <f>IF(B266&gt;Datos!$C$45,'Formato 5'!G265,0)</f>
        <v>0</v>
      </c>
      <c r="D266" s="325">
        <f>IF(B266&gt;Datos!$C$45,C266*((1+$E$27)^(1/12)-1),0)</f>
        <v>0</v>
      </c>
      <c r="E266" s="325">
        <f>IF(B266&gt;Datos!$C$45,F266-D266,0)</f>
        <v>0</v>
      </c>
      <c r="F266" s="325">
        <f>IF(B266=Datos!$C$45+1,-PMT((1+'Formato 5'!$E$27)^(1/12)-1,Datos!$C$46,C266),IF('Formato 5'!B266&lt;=Datos!$C$47,F265,0))</f>
        <v>0</v>
      </c>
      <c r="G266" s="325">
        <f>IF(B266=Datos!$C$45,'Formato 3'!$F$56,IF('Formato 5'!B266&gt;Datos!$C$45,'Formato 5'!C266-'Formato 5'!E266,0))</f>
        <v>0</v>
      </c>
      <c r="H266" s="30"/>
      <c r="J266" s="332">
        <f t="shared" si="16"/>
        <v>233</v>
      </c>
      <c r="K266" s="325">
        <f>IF(J266&gt;Datos!$C$45,'Formato 5'!O265,0)</f>
        <v>0</v>
      </c>
      <c r="L266" s="325">
        <f>IF(J266&gt;Datos!$C$45,K266*((1+$E$27)^(1/12)-1),0)</f>
        <v>0</v>
      </c>
      <c r="M266" s="325">
        <f>IF(J266&gt;Datos!$C$45,N266-L266,0)</f>
        <v>0</v>
      </c>
      <c r="N266" s="325">
        <f>IF(J266=Datos!$C$45+1,-PMT((1+'Formato 5'!$E$27)^(1/12)-1,Datos!$C$46,K266),IF('Formato 5'!J266&lt;=Datos!$C$47,N265,0))</f>
        <v>0</v>
      </c>
      <c r="O266" s="325">
        <f>IF(J266=Datos!$C$45,'Formato 3'!$M$56,IF('Formato 5'!J266&gt;Datos!$C$45,'Formato 5'!K266-'Formato 5'!M266,0))</f>
        <v>0</v>
      </c>
      <c r="Q266" s="325">
        <f t="shared" si="17"/>
        <v>0</v>
      </c>
    </row>
    <row r="267" spans="2:18">
      <c r="B267" s="332">
        <f t="shared" si="15"/>
        <v>234</v>
      </c>
      <c r="C267" s="325">
        <f>IF(B267&gt;Datos!$C$45,'Formato 5'!G266,0)</f>
        <v>0</v>
      </c>
      <c r="D267" s="325">
        <f>IF(B267&gt;Datos!$C$45,C267*((1+$E$27)^(1/12)-1),0)</f>
        <v>0</v>
      </c>
      <c r="E267" s="325">
        <f>IF(B267&gt;Datos!$C$45,F267-D267,0)</f>
        <v>0</v>
      </c>
      <c r="F267" s="325">
        <f>IF(B267=Datos!$C$45+1,-PMT((1+'Formato 5'!$E$27)^(1/12)-1,Datos!$C$46,C267),IF('Formato 5'!B267&lt;=Datos!$C$47,F266,0))</f>
        <v>0</v>
      </c>
      <c r="G267" s="325">
        <f>IF(B267=Datos!$C$45,'Formato 3'!$F$56,IF('Formato 5'!B267&gt;Datos!$C$45,'Formato 5'!C267-'Formato 5'!E267,0))</f>
        <v>0</v>
      </c>
      <c r="H267" s="30"/>
      <c r="J267" s="332">
        <f t="shared" si="16"/>
        <v>234</v>
      </c>
      <c r="K267" s="325">
        <f>IF(J267&gt;Datos!$C$45,'Formato 5'!O266,0)</f>
        <v>0</v>
      </c>
      <c r="L267" s="325">
        <f>IF(J267&gt;Datos!$C$45,K267*((1+$E$27)^(1/12)-1),0)</f>
        <v>0</v>
      </c>
      <c r="M267" s="325">
        <f>IF(J267&gt;Datos!$C$45,N267-L267,0)</f>
        <v>0</v>
      </c>
      <c r="N267" s="325">
        <f>IF(J267=Datos!$C$45+1,-PMT((1+'Formato 5'!$E$27)^(1/12)-1,Datos!$C$46,K267),IF('Formato 5'!J267&lt;=Datos!$C$47,N266,0))</f>
        <v>0</v>
      </c>
      <c r="O267" s="325">
        <f>IF(J267=Datos!$C$45,'Formato 3'!$M$56,IF('Formato 5'!J267&gt;Datos!$C$45,'Formato 5'!K267-'Formato 5'!M267,0))</f>
        <v>0</v>
      </c>
      <c r="Q267" s="325">
        <f t="shared" si="17"/>
        <v>0</v>
      </c>
    </row>
    <row r="268" spans="2:18">
      <c r="B268"/>
      <c r="C268"/>
      <c r="D268"/>
      <c r="E268"/>
      <c r="F268"/>
      <c r="G268"/>
      <c r="H268"/>
      <c r="I268"/>
      <c r="J268"/>
      <c r="K268"/>
      <c r="L268"/>
      <c r="M268"/>
      <c r="N268"/>
      <c r="O268"/>
      <c r="P268"/>
      <c r="Q268"/>
      <c r="R268"/>
    </row>
    <row r="269" spans="2:18">
      <c r="B269"/>
      <c r="C269"/>
      <c r="D269"/>
      <c r="E269"/>
      <c r="F269"/>
      <c r="G269"/>
      <c r="H269"/>
      <c r="I269"/>
      <c r="J269"/>
      <c r="K269"/>
      <c r="L269"/>
      <c r="M269"/>
      <c r="N269"/>
      <c r="O269"/>
      <c r="P269"/>
      <c r="Q269"/>
      <c r="R269"/>
    </row>
    <row r="270" spans="2:18">
      <c r="B270"/>
      <c r="C270"/>
      <c r="D270"/>
      <c r="E270"/>
      <c r="F270"/>
      <c r="G270"/>
      <c r="H270"/>
      <c r="I270"/>
      <c r="J270"/>
      <c r="K270"/>
      <c r="L270"/>
      <c r="M270"/>
      <c r="N270"/>
      <c r="O270"/>
      <c r="P270"/>
      <c r="Q270"/>
      <c r="R270"/>
    </row>
    <row r="271" spans="2:18">
      <c r="B271"/>
      <c r="C271"/>
      <c r="D271"/>
      <c r="E271"/>
      <c r="F271"/>
      <c r="G271"/>
      <c r="H271"/>
      <c r="I271"/>
      <c r="J271"/>
      <c r="K271"/>
      <c r="L271"/>
      <c r="M271"/>
      <c r="N271"/>
      <c r="O271"/>
      <c r="P271"/>
      <c r="Q271"/>
      <c r="R271"/>
    </row>
    <row r="272" spans="2:18">
      <c r="B272"/>
      <c r="C272"/>
      <c r="D272"/>
      <c r="E272"/>
      <c r="F272"/>
      <c r="G272"/>
      <c r="H272"/>
      <c r="I272"/>
      <c r="J272"/>
      <c r="K272"/>
      <c r="L272"/>
      <c r="M272"/>
      <c r="N272"/>
      <c r="O272"/>
      <c r="P272"/>
      <c r="Q272"/>
      <c r="R272"/>
    </row>
    <row r="273" spans="2:18">
      <c r="B273"/>
      <c r="C273"/>
      <c r="D273"/>
      <c r="E273"/>
      <c r="F273"/>
      <c r="G273"/>
      <c r="H273"/>
      <c r="I273"/>
      <c r="J273"/>
      <c r="K273"/>
      <c r="L273"/>
      <c r="M273"/>
      <c r="N273"/>
      <c r="O273"/>
      <c r="P273"/>
      <c r="Q273"/>
      <c r="R273"/>
    </row>
    <row r="274" spans="2:18">
      <c r="B274"/>
      <c r="C274"/>
      <c r="D274"/>
      <c r="E274"/>
      <c r="F274"/>
      <c r="G274"/>
      <c r="H274"/>
      <c r="I274"/>
      <c r="J274"/>
      <c r="K274"/>
      <c r="L274"/>
      <c r="M274"/>
      <c r="N274"/>
      <c r="O274"/>
      <c r="P274"/>
      <c r="Q274"/>
      <c r="R274"/>
    </row>
    <row r="275" spans="2:18">
      <c r="B275"/>
      <c r="C275"/>
      <c r="D275"/>
      <c r="E275"/>
      <c r="F275"/>
      <c r="G275"/>
      <c r="H275"/>
      <c r="I275"/>
      <c r="J275"/>
      <c r="K275"/>
      <c r="L275"/>
      <c r="M275"/>
      <c r="N275"/>
      <c r="O275"/>
      <c r="P275"/>
      <c r="Q275"/>
      <c r="R275"/>
    </row>
    <row r="276" spans="2:18">
      <c r="B276"/>
      <c r="C276"/>
      <c r="D276"/>
      <c r="E276"/>
      <c r="F276"/>
      <c r="G276"/>
    </row>
    <row r="277" spans="2:18">
      <c r="B277"/>
      <c r="C277"/>
      <c r="D277"/>
      <c r="E277"/>
      <c r="F277"/>
      <c r="G277"/>
    </row>
    <row r="278" spans="2:18">
      <c r="B278"/>
      <c r="C278"/>
      <c r="D278"/>
      <c r="E278"/>
      <c r="F278"/>
      <c r="G278"/>
    </row>
    <row r="279" spans="2:18">
      <c r="B279"/>
      <c r="C279"/>
      <c r="D279"/>
      <c r="E279"/>
      <c r="F279"/>
      <c r="G279"/>
    </row>
    <row r="280" spans="2:18">
      <c r="B280"/>
      <c r="C280"/>
      <c r="D280"/>
      <c r="E280"/>
      <c r="F280"/>
      <c r="G280"/>
    </row>
  </sheetData>
  <sheetProtection algorithmName="SHA-512" hashValue="VMD4eFEesbSHV49yfgBcowhdxteA+FeL4HF7gq1USI8b+z00EdHhQpWxGQOYRvYciOq9Ntq2O8Ub9eUL2L+PRw==" saltValue="9NhfRayVnrELUneZROHrEQ==" spinCount="100000" sheet="1" objects="1" scenarios="1"/>
  <mergeCells count="4">
    <mergeCell ref="C27:D27"/>
    <mergeCell ref="B25:G25"/>
    <mergeCell ref="J25:O25"/>
    <mergeCell ref="K27:L27"/>
  </mergeCells>
  <pageMargins left="0.56944444444444398" right="0.7" top="1.5" bottom="0.75" header="0.3" footer="0.3"/>
  <pageSetup orientation="portrait" r:id="rId1"/>
  <headerFooter>
    <oddHeader>&amp;L&amp;G&amp;C&amp;"Arial,Normal"&amp;9ANEXO PE-FF
FORMATO 4: DETERMINACIÓN DE 
LA CONTRAPRESTACIÓN T1&amp;R&amp;G</oddHeader>
    <oddFooter>&amp;L&amp;"Arial,Normal"&amp;8PTAR Chihuahua Norte y PTAR Chihuahua Sur. Licitación Pública Presencial número 025-2019-JMAS-IPLP-RP-P.&amp;R&amp;"Arial,Normal"&amp;P</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U273"/>
  <sheetViews>
    <sheetView topLeftCell="A16" workbookViewId="0">
      <selection activeCell="M23" sqref="M23"/>
    </sheetView>
  </sheetViews>
  <sheetFormatPr baseColWidth="10" defaultColWidth="10.3984375" defaultRowHeight="13"/>
  <cols>
    <col min="1" max="1" width="6" style="1" customWidth="1"/>
    <col min="2" max="2" width="12.796875" style="1" customWidth="1"/>
    <col min="3" max="3" width="14.796875" style="1" customWidth="1"/>
    <col min="4" max="4" width="16.3984375" style="1" customWidth="1"/>
    <col min="5" max="6" width="14.3984375" style="1" customWidth="1"/>
    <col min="7" max="7" width="16.19921875" style="1" customWidth="1"/>
    <col min="8" max="10" width="10.3984375" style="1"/>
    <col min="11" max="15" width="16.19921875" style="1" customWidth="1"/>
    <col min="16" max="16" width="10.3984375" style="1"/>
    <col min="17" max="17" width="16.19921875" style="1" customWidth="1"/>
    <col min="18" max="19" width="10.3984375" style="1"/>
    <col min="20" max="20" width="15.19921875" style="1" bestFit="1" customWidth="1"/>
    <col min="21" max="21" width="13.3984375" style="1" bestFit="1" customWidth="1"/>
    <col min="22" max="16384" width="10.3984375" style="1"/>
  </cols>
  <sheetData>
    <row r="2" spans="2:15">
      <c r="E2"/>
      <c r="F2"/>
      <c r="G2"/>
      <c r="M2"/>
      <c r="N2"/>
      <c r="O2"/>
    </row>
    <row r="3" spans="2:15">
      <c r="E3"/>
      <c r="F3"/>
      <c r="G3"/>
      <c r="M3"/>
      <c r="N3"/>
      <c r="O3"/>
    </row>
    <row r="4" spans="2:15">
      <c r="E4"/>
      <c r="F4"/>
      <c r="G4"/>
      <c r="M4"/>
      <c r="N4"/>
      <c r="O4"/>
    </row>
    <row r="5" spans="2:15">
      <c r="E5"/>
      <c r="F5"/>
      <c r="G5"/>
      <c r="M5"/>
      <c r="N5"/>
      <c r="O5"/>
    </row>
    <row r="6" spans="2:15">
      <c r="E6"/>
      <c r="F6"/>
      <c r="G6"/>
      <c r="M6"/>
      <c r="N6"/>
      <c r="O6"/>
    </row>
    <row r="7" spans="2:15">
      <c r="E7"/>
      <c r="F7"/>
      <c r="G7"/>
      <c r="M7"/>
      <c r="N7"/>
      <c r="O7"/>
    </row>
    <row r="8" spans="2:15">
      <c r="E8"/>
      <c r="F8"/>
      <c r="G8"/>
      <c r="M8"/>
      <c r="N8"/>
      <c r="O8"/>
    </row>
    <row r="9" spans="2:15">
      <c r="E9"/>
      <c r="F9"/>
      <c r="G9"/>
      <c r="M9"/>
      <c r="N9"/>
      <c r="O9"/>
    </row>
    <row r="10" spans="2:15">
      <c r="E10"/>
      <c r="F10"/>
      <c r="G10"/>
      <c r="M10"/>
      <c r="N10"/>
      <c r="O10"/>
    </row>
    <row r="11" spans="2:15">
      <c r="E11"/>
      <c r="F11"/>
      <c r="G11"/>
      <c r="M11"/>
      <c r="N11"/>
      <c r="O11"/>
    </row>
    <row r="12" spans="2:15">
      <c r="E12"/>
      <c r="F12"/>
      <c r="G12"/>
      <c r="M12"/>
      <c r="N12"/>
      <c r="O12"/>
    </row>
    <row r="13" spans="2:15">
      <c r="E13"/>
      <c r="F13"/>
      <c r="G13"/>
      <c r="M13"/>
      <c r="N13"/>
      <c r="O13"/>
    </row>
    <row r="14" spans="2:15">
      <c r="E14"/>
      <c r="F14"/>
      <c r="G14"/>
      <c r="M14"/>
      <c r="N14"/>
      <c r="O14"/>
    </row>
    <row r="15" spans="2:15">
      <c r="B15" s="3" t="str">
        <f>+Datos!$B$9</f>
        <v>Gobierno del Estado de Jalisco</v>
      </c>
      <c r="E15"/>
      <c r="F15"/>
      <c r="G15"/>
      <c r="J15" s="3" t="str">
        <f>+Datos!$B$9</f>
        <v>Gobierno del Estado de Jalisco</v>
      </c>
      <c r="M15"/>
      <c r="N15"/>
      <c r="O15"/>
    </row>
    <row r="16" spans="2:15">
      <c r="B16" s="3" t="str">
        <f>+Datos!$B$10</f>
        <v>Comisión Estatal del Agua de Jalisco</v>
      </c>
      <c r="E16"/>
      <c r="F16"/>
      <c r="G16"/>
      <c r="J16" s="3" t="str">
        <f>+Datos!$B$10</f>
        <v>Comisión Estatal del Agua de Jalisco</v>
      </c>
      <c r="M16"/>
      <c r="N16"/>
      <c r="O16"/>
    </row>
    <row r="17" spans="2:17">
      <c r="E17"/>
      <c r="F17"/>
      <c r="G17"/>
      <c r="M17"/>
      <c r="N17"/>
      <c r="O17"/>
    </row>
    <row r="18" spans="2:17">
      <c r="E18"/>
      <c r="F18"/>
      <c r="G18"/>
      <c r="M18"/>
      <c r="N18"/>
      <c r="O18"/>
    </row>
    <row r="19" spans="2:17">
      <c r="B19" s="3" t="str">
        <f>+Datos!$B$13&amp;+Datos!$C$13</f>
        <v xml:space="preserve">Licitación Pública Nº </v>
      </c>
      <c r="E19"/>
      <c r="F19"/>
      <c r="G19"/>
      <c r="J19" s="3" t="str">
        <f>+Datos!$B$13&amp;+Datos!$C$13</f>
        <v xml:space="preserve">Licitación Pública Nº </v>
      </c>
      <c r="M19"/>
      <c r="N19"/>
      <c r="O19"/>
    </row>
    <row r="20" spans="2:17">
      <c r="B20" s="3" t="str">
        <f>+Datos!$B$14&amp;+Datos!$C$14</f>
        <v xml:space="preserve">Nombre de la Empresa: </v>
      </c>
      <c r="E20"/>
      <c r="F20"/>
      <c r="G20"/>
      <c r="J20" s="3" t="str">
        <f>+Datos!$B$14&amp;+Datos!$C$14</f>
        <v xml:space="preserve">Nombre de la Empresa: </v>
      </c>
      <c r="M20"/>
      <c r="N20"/>
      <c r="O20"/>
    </row>
    <row r="21" spans="2:17">
      <c r="B21" s="3" t="str">
        <f>+Datos!$B$15&amp;+Datos!$C$15</f>
        <v>Nombre y Firma del Representante Legal:</v>
      </c>
      <c r="E21"/>
      <c r="F21"/>
      <c r="G21"/>
      <c r="J21" s="3" t="str">
        <f>+Datos!$B$15&amp;+Datos!$C$15</f>
        <v>Nombre y Firma del Representante Legal:</v>
      </c>
      <c r="M21"/>
      <c r="N21"/>
      <c r="O21"/>
    </row>
    <row r="22" spans="2:17">
      <c r="B22"/>
      <c r="C22"/>
      <c r="D22"/>
      <c r="E22"/>
      <c r="F22"/>
      <c r="G22"/>
      <c r="J22"/>
      <c r="K22"/>
      <c r="L22"/>
      <c r="M22"/>
      <c r="N22"/>
      <c r="O22"/>
    </row>
    <row r="23" spans="2:17" s="2" customFormat="1" ht="16">
      <c r="B23"/>
      <c r="C23" s="233" t="str">
        <f>+'Formato 1'!$C$24</f>
        <v xml:space="preserve">Pesos mexicanos a precios de: </v>
      </c>
      <c r="D23" s="233"/>
      <c r="E23" s="512">
        <f>+'Formato 1'!$D$24</f>
        <v>0</v>
      </c>
      <c r="F23"/>
      <c r="G23"/>
      <c r="J23"/>
      <c r="K23" s="233" t="str">
        <f>+'Formato 1'!$C$24</f>
        <v xml:space="preserve">Pesos mexicanos a precios de: </v>
      </c>
      <c r="L23" s="233"/>
      <c r="M23" s="512">
        <f>+'Formato 1'!$D$24</f>
        <v>0</v>
      </c>
      <c r="N23"/>
      <c r="O23"/>
    </row>
    <row r="24" spans="2:17" s="2" customFormat="1" ht="16">
      <c r="B24"/>
      <c r="C24"/>
      <c r="D24"/>
      <c r="E24"/>
      <c r="F24"/>
      <c r="G24"/>
      <c r="J24"/>
      <c r="K24"/>
      <c r="L24"/>
      <c r="M24"/>
      <c r="N24"/>
      <c r="O24"/>
    </row>
    <row r="25" spans="2:17" s="2" customFormat="1" ht="16">
      <c r="B25" s="431" t="str">
        <f>+'Formato 2'!$B$35</f>
        <v>Obras del Tratamiento Secundario</v>
      </c>
      <c r="C25" s="431"/>
      <c r="D25" s="431"/>
      <c r="E25" s="431"/>
      <c r="F25" s="431"/>
      <c r="G25" s="431"/>
      <c r="J25" s="431" t="str">
        <f>+'Formato 2'!$B$61</f>
        <v>Obras del Tratamiento Terciario</v>
      </c>
      <c r="K25" s="431"/>
      <c r="L25" s="431"/>
      <c r="M25" s="431"/>
      <c r="N25" s="431"/>
      <c r="O25" s="431"/>
      <c r="Q25" s="383" t="s">
        <v>191</v>
      </c>
    </row>
    <row r="26" spans="2:17" s="2" customFormat="1" ht="16">
      <c r="B26"/>
      <c r="C26"/>
      <c r="D26"/>
      <c r="E26"/>
      <c r="F26"/>
      <c r="G26"/>
      <c r="J26"/>
      <c r="K26"/>
      <c r="L26"/>
      <c r="M26"/>
      <c r="N26"/>
      <c r="O26"/>
    </row>
    <row r="27" spans="2:17" s="2" customFormat="1" ht="16">
      <c r="C27" s="429" t="s">
        <v>78</v>
      </c>
      <c r="D27" s="430"/>
      <c r="E27" s="337">
        <f>+'Formato 4'!F33</f>
        <v>0</v>
      </c>
      <c r="K27" s="429" t="s">
        <v>78</v>
      </c>
      <c r="L27" s="430"/>
      <c r="M27" s="337">
        <f>+E27</f>
        <v>0</v>
      </c>
    </row>
    <row r="28" spans="2:17" ht="15">
      <c r="C28" s="335" t="s">
        <v>249</v>
      </c>
      <c r="D28" s="336"/>
      <c r="E28" s="298">
        <f>MAX(F34:F165)</f>
        <v>0</v>
      </c>
      <c r="F28"/>
      <c r="G28" s="30"/>
      <c r="H28" s="7"/>
      <c r="K28" s="335" t="s">
        <v>250</v>
      </c>
      <c r="L28" s="336"/>
      <c r="M28" s="298">
        <f>MAX(N34:N165)</f>
        <v>0</v>
      </c>
      <c r="N28"/>
    </row>
    <row r="30" spans="2:17">
      <c r="B30" s="333" t="s">
        <v>24</v>
      </c>
      <c r="C30" s="333" t="s">
        <v>25</v>
      </c>
      <c r="D30" s="333" t="s">
        <v>27</v>
      </c>
      <c r="E30" s="333" t="s">
        <v>30</v>
      </c>
      <c r="F30" s="333" t="s">
        <v>31</v>
      </c>
      <c r="G30" s="333" t="s">
        <v>28</v>
      </c>
      <c r="J30" s="333" t="s">
        <v>24</v>
      </c>
      <c r="K30" s="333" t="s">
        <v>25</v>
      </c>
      <c r="L30" s="333" t="s">
        <v>27</v>
      </c>
      <c r="M30" s="333" t="s">
        <v>30</v>
      </c>
      <c r="N30" s="333" t="s">
        <v>31</v>
      </c>
      <c r="O30" s="333" t="s">
        <v>28</v>
      </c>
    </row>
    <row r="31" spans="2:17">
      <c r="B31" s="5"/>
      <c r="C31" s="5"/>
      <c r="D31" s="5"/>
      <c r="E31" s="6"/>
      <c r="F31" s="6"/>
      <c r="G31" s="5"/>
      <c r="J31" s="5"/>
      <c r="K31" s="5"/>
      <c r="L31" s="5"/>
      <c r="M31" s="6"/>
      <c r="N31" s="6"/>
      <c r="O31" s="5"/>
    </row>
    <row r="32" spans="2:17">
      <c r="B32"/>
      <c r="C32"/>
      <c r="D32" s="334">
        <f>SUM(D34:D267)</f>
        <v>0</v>
      </c>
      <c r="E32" s="334">
        <f>SUM(E34:E267)</f>
        <v>0</v>
      </c>
      <c r="F32" s="334">
        <f>SUM(F34:F267)</f>
        <v>0</v>
      </c>
      <c r="G32"/>
      <c r="J32"/>
      <c r="K32"/>
      <c r="L32" s="334">
        <f>SUM(L34:L267)</f>
        <v>0</v>
      </c>
      <c r="M32" s="334">
        <f>SUM(M34:M267)</f>
        <v>0</v>
      </c>
      <c r="N32" s="334">
        <f>SUM(N34:N267)</f>
        <v>0</v>
      </c>
      <c r="O32"/>
      <c r="Q32" s="331">
        <f>SUM(Q34:Q267)</f>
        <v>0</v>
      </c>
    </row>
    <row r="33" spans="2:17">
      <c r="B33" s="7"/>
      <c r="C33" s="7"/>
      <c r="D33" s="7"/>
      <c r="E33" s="7"/>
      <c r="F33" s="7"/>
      <c r="G33" s="7"/>
      <c r="J33" s="30"/>
      <c r="K33" s="30"/>
      <c r="L33" s="30"/>
      <c r="M33" s="30"/>
      <c r="N33" s="30"/>
      <c r="O33" s="30"/>
    </row>
    <row r="34" spans="2:17">
      <c r="B34" s="332">
        <v>1</v>
      </c>
      <c r="C34" s="325">
        <f>IF(B34&gt;Datos!$C$45,'Formato 6'!G33,0)</f>
        <v>0</v>
      </c>
      <c r="D34" s="325">
        <f>IF(B34&gt;Datos!$C$45,C34*((1+$E$27)^(1/12)-1),0)</f>
        <v>0</v>
      </c>
      <c r="E34" s="325">
        <f>IF(B34&gt;Datos!$C$45,F34-D34,0)</f>
        <v>0</v>
      </c>
      <c r="F34" s="325">
        <f>IF(B34=Datos!$C$45+1,-PMT((1+'Formato 6'!$E$27)^(1/12)-1,Datos!$C$46,C34),IF('Formato 6'!B34&lt;=Datos!$C$47,F33,0))</f>
        <v>0</v>
      </c>
      <c r="G34" s="325">
        <f>IF(B34=Datos!$C$45,'Formato 4'!$F$56,IF('Formato 6'!B34&gt;Datos!$C$45,'Formato 6'!C34-'Formato 6'!E34,0))</f>
        <v>0</v>
      </c>
      <c r="J34" s="332">
        <v>1</v>
      </c>
      <c r="K34" s="325">
        <f>IF(J34&gt;Datos!$C$45,'Formato 6'!O33,0)</f>
        <v>0</v>
      </c>
      <c r="L34" s="325">
        <f>IF(J34&gt;Datos!$C$45,K34*((1+$E$27)^(1/12)-1),0)</f>
        <v>0</v>
      </c>
      <c r="M34" s="325">
        <f>IF(J34&gt;Datos!$C$45,N34-L34,0)</f>
        <v>0</v>
      </c>
      <c r="N34" s="325">
        <f>IF(J34=Datos!$C$45+1,-PMT((1+'Formato 6'!$E$27)^(1/12)-1,Datos!$C$46,K34),IF('Formato 6'!J34&lt;=Datos!$C$47,N33,0))</f>
        <v>0</v>
      </c>
      <c r="O34" s="325">
        <f>IF(J34=Datos!$C$45,'Formato 4'!$M$56,IF('Formato 6'!J34&gt;Datos!$C$45,'Formato 6'!K34-'Formato 6'!M34,0))</f>
        <v>0</v>
      </c>
      <c r="Q34" s="325">
        <f>+N34+F34</f>
        <v>0</v>
      </c>
    </row>
    <row r="35" spans="2:17">
      <c r="B35" s="332">
        <f>B34+1</f>
        <v>2</v>
      </c>
      <c r="C35" s="325">
        <f>IF(B35&gt;Datos!$C$45,'Formato 6'!G34,0)</f>
        <v>0</v>
      </c>
      <c r="D35" s="325">
        <f>IF(B35&gt;Datos!$C$45,C35*((1+$E$27)^(1/12)-1),0)</f>
        <v>0</v>
      </c>
      <c r="E35" s="325">
        <f>IF(B35&gt;Datos!$C$45,F35-D35,0)</f>
        <v>0</v>
      </c>
      <c r="F35" s="325">
        <f>IF(B35=Datos!$C$45+1,-PMT((1+'Formato 6'!$E$27)^(1/12)-1,Datos!$C$46,C35),IF('Formato 6'!B35&lt;=Datos!$C$47,F34,0))</f>
        <v>0</v>
      </c>
      <c r="G35" s="325">
        <f>IF(B35=Datos!$C$45,'Formato 4'!$F$56,IF('Formato 6'!B35&gt;Datos!$C$45,'Formato 6'!C35-'Formato 6'!E35,0))</f>
        <v>0</v>
      </c>
      <c r="J35" s="332">
        <f>J34+1</f>
        <v>2</v>
      </c>
      <c r="K35" s="325">
        <f>IF(J35&gt;Datos!$C$45,'Formato 6'!O34,0)</f>
        <v>0</v>
      </c>
      <c r="L35" s="325">
        <f>IF(J35&gt;Datos!$C$45,K35*((1+$E$27)^(1/12)-1),0)</f>
        <v>0</v>
      </c>
      <c r="M35" s="325">
        <f>IF(J35&gt;Datos!$C$45,N35-L35,0)</f>
        <v>0</v>
      </c>
      <c r="N35" s="325">
        <f>IF(J35=Datos!$C$45+1,-PMT((1+'Formato 6'!$E$27)^(1/12)-1,Datos!$C$46,K35),IF('Formato 6'!J35&lt;=Datos!$C$47,N34,0))</f>
        <v>0</v>
      </c>
      <c r="O35" s="325">
        <f>IF(J35=Datos!$C$45,'Formato 4'!$M$56,IF('Formato 6'!J35&gt;Datos!$C$45,'Formato 6'!K35-'Formato 6'!M35,0))</f>
        <v>0</v>
      </c>
      <c r="Q35" s="325">
        <f t="shared" ref="Q35:Q98" si="0">+N35+F35</f>
        <v>0</v>
      </c>
    </row>
    <row r="36" spans="2:17">
      <c r="B36" s="332">
        <f t="shared" ref="B36:B99" si="1">B35+1</f>
        <v>3</v>
      </c>
      <c r="C36" s="325">
        <f>IF(B36&gt;Datos!$C$45,'Formato 6'!G35,0)</f>
        <v>0</v>
      </c>
      <c r="D36" s="325">
        <f>IF(B36&gt;Datos!$C$45,C36*((1+$E$27)^(1/12)-1),0)</f>
        <v>0</v>
      </c>
      <c r="E36" s="325">
        <f>IF(B36&gt;Datos!$C$45,F36-D36,0)</f>
        <v>0</v>
      </c>
      <c r="F36" s="325">
        <f>IF(B36=Datos!$C$45+1,-PMT((1+'Formato 6'!$E$27)^(1/12)-1,Datos!$C$46,C36),IF('Formato 6'!B36&lt;=Datos!$C$47,F35,0))</f>
        <v>0</v>
      </c>
      <c r="G36" s="325">
        <f>IF(B36=Datos!$C$45,'Formato 4'!$F$56,IF('Formato 6'!B36&gt;Datos!$C$45,'Formato 6'!C36-'Formato 6'!E36,0))</f>
        <v>0</v>
      </c>
      <c r="J36" s="332">
        <f t="shared" ref="J36:J99" si="2">J35+1</f>
        <v>3</v>
      </c>
      <c r="K36" s="325">
        <f>IF(J36&gt;Datos!$C$45,'Formato 6'!O35,0)</f>
        <v>0</v>
      </c>
      <c r="L36" s="325">
        <f>IF(J36&gt;Datos!$C$45,K36*((1+$E$27)^(1/12)-1),0)</f>
        <v>0</v>
      </c>
      <c r="M36" s="325">
        <f>IF(J36&gt;Datos!$C$45,N36-L36,0)</f>
        <v>0</v>
      </c>
      <c r="N36" s="325">
        <f>IF(J36=Datos!$C$45+1,-PMT((1+'Formato 6'!$E$27)^(1/12)-1,Datos!$C$46,K36),IF('Formato 6'!J36&lt;=Datos!$C$47,N35,0))</f>
        <v>0</v>
      </c>
      <c r="O36" s="325">
        <f>IF(J36=Datos!$C$45,'Formato 4'!$M$56,IF('Formato 6'!J36&gt;Datos!$C$45,'Formato 6'!K36-'Formato 6'!M36,0))</f>
        <v>0</v>
      </c>
      <c r="Q36" s="325">
        <f t="shared" si="0"/>
        <v>0</v>
      </c>
    </row>
    <row r="37" spans="2:17">
      <c r="B37" s="332">
        <f t="shared" si="1"/>
        <v>4</v>
      </c>
      <c r="C37" s="325">
        <f>IF(B37&gt;Datos!$C$45,'Formato 6'!G36,0)</f>
        <v>0</v>
      </c>
      <c r="D37" s="325">
        <f>IF(B37&gt;Datos!$C$45,C37*((1+$E$27)^(1/12)-1),0)</f>
        <v>0</v>
      </c>
      <c r="E37" s="325">
        <f>IF(B37&gt;Datos!$C$45,F37-D37,0)</f>
        <v>0</v>
      </c>
      <c r="F37" s="325">
        <f>IF(B37=Datos!$C$45+1,-PMT((1+'Formato 6'!$E$27)^(1/12)-1,Datos!$C$46,C37),IF('Formato 6'!B37&lt;=Datos!$C$47,F36,0))</f>
        <v>0</v>
      </c>
      <c r="G37" s="325">
        <f>IF(B37=Datos!$C$45,'Formato 4'!$F$56,IF('Formato 6'!B37&gt;Datos!$C$45,'Formato 6'!C37-'Formato 6'!E37,0))</f>
        <v>0</v>
      </c>
      <c r="J37" s="332">
        <f t="shared" si="2"/>
        <v>4</v>
      </c>
      <c r="K37" s="325">
        <f>IF(J37&gt;Datos!$C$45,'Formato 6'!O36,0)</f>
        <v>0</v>
      </c>
      <c r="L37" s="325">
        <f>IF(J37&gt;Datos!$C$45,K37*((1+$E$27)^(1/12)-1),0)</f>
        <v>0</v>
      </c>
      <c r="M37" s="325">
        <f>IF(J37&gt;Datos!$C$45,N37-L37,0)</f>
        <v>0</v>
      </c>
      <c r="N37" s="325">
        <f>IF(J37=Datos!$C$45+1,-PMT((1+'Formato 6'!$E$27)^(1/12)-1,Datos!$C$46,K37),IF('Formato 6'!J37&lt;=Datos!$C$47,N36,0))</f>
        <v>0</v>
      </c>
      <c r="O37" s="325">
        <f>IF(J37=Datos!$C$45,'Formato 4'!$M$56,IF('Formato 6'!J37&gt;Datos!$C$45,'Formato 6'!K37-'Formato 6'!M37,0))</f>
        <v>0</v>
      </c>
      <c r="Q37" s="325">
        <f t="shared" si="0"/>
        <v>0</v>
      </c>
    </row>
    <row r="38" spans="2:17">
      <c r="B38" s="332">
        <f t="shared" si="1"/>
        <v>5</v>
      </c>
      <c r="C38" s="325">
        <f>IF(B38&gt;Datos!$C$45,'Formato 6'!G37,0)</f>
        <v>0</v>
      </c>
      <c r="D38" s="325">
        <f>IF(B38&gt;Datos!$C$45,C38*((1+$E$27)^(1/12)-1),0)</f>
        <v>0</v>
      </c>
      <c r="E38" s="325">
        <f>IF(B38&gt;Datos!$C$45,F38-D38,0)</f>
        <v>0</v>
      </c>
      <c r="F38" s="325">
        <f>IF(B38=Datos!$C$45+1,-PMT((1+'Formato 6'!$E$27)^(1/12)-1,Datos!$C$46,C38),IF('Formato 6'!B38&lt;=Datos!$C$47,F37,0))</f>
        <v>0</v>
      </c>
      <c r="G38" s="325">
        <f>IF(B38=Datos!$C$45,'Formato 4'!$F$56,IF('Formato 6'!B38&gt;Datos!$C$45,'Formato 6'!C38-'Formato 6'!E38,0))</f>
        <v>0</v>
      </c>
      <c r="J38" s="332">
        <f t="shared" si="2"/>
        <v>5</v>
      </c>
      <c r="K38" s="325">
        <f>IF(J38&gt;Datos!$C$45,'Formato 6'!O37,0)</f>
        <v>0</v>
      </c>
      <c r="L38" s="325">
        <f>IF(J38&gt;Datos!$C$45,K38*((1+$E$27)^(1/12)-1),0)</f>
        <v>0</v>
      </c>
      <c r="M38" s="325">
        <f>IF(J38&gt;Datos!$C$45,N38-L38,0)</f>
        <v>0</v>
      </c>
      <c r="N38" s="325">
        <f>IF(J38=Datos!$C$45+1,-PMT((1+'Formato 6'!$E$27)^(1/12)-1,Datos!$C$46,K38),IF('Formato 6'!J38&lt;=Datos!$C$47,N37,0))</f>
        <v>0</v>
      </c>
      <c r="O38" s="325">
        <f>IF(J38=Datos!$C$45,'Formato 4'!$M$56,IF('Formato 6'!J38&gt;Datos!$C$45,'Formato 6'!K38-'Formato 6'!M38,0))</f>
        <v>0</v>
      </c>
      <c r="Q38" s="325">
        <f t="shared" si="0"/>
        <v>0</v>
      </c>
    </row>
    <row r="39" spans="2:17">
      <c r="B39" s="332">
        <f t="shared" si="1"/>
        <v>6</v>
      </c>
      <c r="C39" s="325">
        <f>IF(B39&gt;Datos!$C$45,'Formato 6'!G38,0)</f>
        <v>0</v>
      </c>
      <c r="D39" s="325">
        <f>IF(B39&gt;Datos!$C$45,C39*((1+$E$27)^(1/12)-1),0)</f>
        <v>0</v>
      </c>
      <c r="E39" s="325">
        <f>IF(B39&gt;Datos!$C$45,F39-D39,0)</f>
        <v>0</v>
      </c>
      <c r="F39" s="325">
        <f>IF(B39=Datos!$C$45+1,-PMT((1+'Formato 6'!$E$27)^(1/12)-1,Datos!$C$46,C39),IF('Formato 6'!B39&lt;=Datos!$C$47,F38,0))</f>
        <v>0</v>
      </c>
      <c r="G39" s="325">
        <f>IF(B39=Datos!$C$45,'Formato 4'!$F$56,IF('Formato 6'!B39&gt;Datos!$C$45,'Formato 6'!C39-'Formato 6'!E39,0))</f>
        <v>0</v>
      </c>
      <c r="J39" s="332">
        <f t="shared" si="2"/>
        <v>6</v>
      </c>
      <c r="K39" s="325">
        <f>IF(J39&gt;Datos!$C$45,'Formato 6'!O38,0)</f>
        <v>0</v>
      </c>
      <c r="L39" s="325">
        <f>IF(J39&gt;Datos!$C$45,K39*((1+$E$27)^(1/12)-1),0)</f>
        <v>0</v>
      </c>
      <c r="M39" s="325">
        <f>IF(J39&gt;Datos!$C$45,N39-L39,0)</f>
        <v>0</v>
      </c>
      <c r="N39" s="325">
        <f>IF(J39=Datos!$C$45+1,-PMT((1+'Formato 6'!$E$27)^(1/12)-1,Datos!$C$46,K39),IF('Formato 6'!J39&lt;=Datos!$C$47,N38,0))</f>
        <v>0</v>
      </c>
      <c r="O39" s="325">
        <f>IF(J39=Datos!$C$45,'Formato 4'!$M$56,IF('Formato 6'!J39&gt;Datos!$C$45,'Formato 6'!K39-'Formato 6'!M39,0))</f>
        <v>0</v>
      </c>
      <c r="Q39" s="325">
        <f t="shared" si="0"/>
        <v>0</v>
      </c>
    </row>
    <row r="40" spans="2:17">
      <c r="B40" s="332">
        <f t="shared" si="1"/>
        <v>7</v>
      </c>
      <c r="C40" s="325">
        <f>IF(B40&gt;Datos!$C$45,'Formato 6'!G39,0)</f>
        <v>0</v>
      </c>
      <c r="D40" s="325">
        <f>IF(B40&gt;Datos!$C$45,C40*((1+$E$27)^(1/12)-1),0)</f>
        <v>0</v>
      </c>
      <c r="E40" s="325">
        <f>IF(B40&gt;Datos!$C$45,F40-D40,0)</f>
        <v>0</v>
      </c>
      <c r="F40" s="325">
        <f>IF(B40=Datos!$C$45+1,-PMT((1+'Formato 6'!$E$27)^(1/12)-1,Datos!$C$46,C40),IF('Formato 6'!B40&lt;=Datos!$C$47,F39,0))</f>
        <v>0</v>
      </c>
      <c r="G40" s="325">
        <f>IF(B40=Datos!$C$45,'Formato 4'!$F$56,IF('Formato 6'!B40&gt;Datos!$C$45,'Formato 6'!C40-'Formato 6'!E40,0))</f>
        <v>0</v>
      </c>
      <c r="J40" s="332">
        <f t="shared" si="2"/>
        <v>7</v>
      </c>
      <c r="K40" s="325">
        <f>IF(J40&gt;Datos!$C$45,'Formato 6'!O39,0)</f>
        <v>0</v>
      </c>
      <c r="L40" s="325">
        <f>IF(J40&gt;Datos!$C$45,K40*((1+$E$27)^(1/12)-1),0)</f>
        <v>0</v>
      </c>
      <c r="M40" s="325">
        <f>IF(J40&gt;Datos!$C$45,N40-L40,0)</f>
        <v>0</v>
      </c>
      <c r="N40" s="325">
        <f>IF(J40=Datos!$C$45+1,-PMT((1+'Formato 6'!$E$27)^(1/12)-1,Datos!$C$46,K40),IF('Formato 6'!J40&lt;=Datos!$C$47,N39,0))</f>
        <v>0</v>
      </c>
      <c r="O40" s="325">
        <f>IF(J40=Datos!$C$45,'Formato 4'!$M$56,IF('Formato 6'!J40&gt;Datos!$C$45,'Formato 6'!K40-'Formato 6'!M40,0))</f>
        <v>0</v>
      </c>
      <c r="Q40" s="325">
        <f t="shared" si="0"/>
        <v>0</v>
      </c>
    </row>
    <row r="41" spans="2:17">
      <c r="B41" s="332">
        <f t="shared" si="1"/>
        <v>8</v>
      </c>
      <c r="C41" s="325">
        <f>IF(B41&gt;Datos!$C$45,'Formato 6'!G40,0)</f>
        <v>0</v>
      </c>
      <c r="D41" s="325">
        <f>IF(B41&gt;Datos!$C$45,C41*((1+$E$27)^(1/12)-1),0)</f>
        <v>0</v>
      </c>
      <c r="E41" s="325">
        <f>IF(B41&gt;Datos!$C$45,F41-D41,0)</f>
        <v>0</v>
      </c>
      <c r="F41" s="325">
        <f>IF(B41=Datos!$C$45+1,-PMT((1+'Formato 6'!$E$27)^(1/12)-1,Datos!$C$46,C41),IF('Formato 6'!B41&lt;=Datos!$C$47,F40,0))</f>
        <v>0</v>
      </c>
      <c r="G41" s="325">
        <f>IF(B41=Datos!$C$45,'Formato 4'!$F$56,IF('Formato 6'!B41&gt;Datos!$C$45,'Formato 6'!C41-'Formato 6'!E41,0))</f>
        <v>0</v>
      </c>
      <c r="J41" s="332">
        <f t="shared" si="2"/>
        <v>8</v>
      </c>
      <c r="K41" s="325">
        <f>IF(J41&gt;Datos!$C$45,'Formato 6'!O40,0)</f>
        <v>0</v>
      </c>
      <c r="L41" s="325">
        <f>IF(J41&gt;Datos!$C$45,K41*((1+$E$27)^(1/12)-1),0)</f>
        <v>0</v>
      </c>
      <c r="M41" s="325">
        <f>IF(J41&gt;Datos!$C$45,N41-L41,0)</f>
        <v>0</v>
      </c>
      <c r="N41" s="325">
        <f>IF(J41=Datos!$C$45+1,-PMT((1+'Formato 6'!$E$27)^(1/12)-1,Datos!$C$46,K41),IF('Formato 6'!J41&lt;=Datos!$C$47,N40,0))</f>
        <v>0</v>
      </c>
      <c r="O41" s="325">
        <f>IF(J41=Datos!$C$45,'Formato 4'!$M$56,IF('Formato 6'!J41&gt;Datos!$C$45,'Formato 6'!K41-'Formato 6'!M41,0))</f>
        <v>0</v>
      </c>
      <c r="Q41" s="325">
        <f t="shared" si="0"/>
        <v>0</v>
      </c>
    </row>
    <row r="42" spans="2:17">
      <c r="B42" s="332">
        <f t="shared" si="1"/>
        <v>9</v>
      </c>
      <c r="C42" s="325">
        <f>IF(B42&gt;Datos!$C$45,'Formato 6'!G41,0)</f>
        <v>0</v>
      </c>
      <c r="D42" s="325">
        <f>IF(B42&gt;Datos!$C$45,C42*((1+$E$27)^(1/12)-1),0)</f>
        <v>0</v>
      </c>
      <c r="E42" s="325">
        <f>IF(B42&gt;Datos!$C$45,F42-D42,0)</f>
        <v>0</v>
      </c>
      <c r="F42" s="325">
        <f>IF(B42=Datos!$C$45+1,-PMT((1+'Formato 6'!$E$27)^(1/12)-1,Datos!$C$46,C42),IF('Formato 6'!B42&lt;=Datos!$C$47,F41,0))</f>
        <v>0</v>
      </c>
      <c r="G42" s="325">
        <f>IF(B42=Datos!$C$45,'Formato 4'!$F$56,IF('Formato 6'!B42&gt;Datos!$C$45,'Formato 6'!C42-'Formato 6'!E42,0))</f>
        <v>0</v>
      </c>
      <c r="J42" s="332">
        <f t="shared" si="2"/>
        <v>9</v>
      </c>
      <c r="K42" s="325">
        <f>IF(J42&gt;Datos!$C$45,'Formato 6'!O41,0)</f>
        <v>0</v>
      </c>
      <c r="L42" s="325">
        <f>IF(J42&gt;Datos!$C$45,K42*((1+$E$27)^(1/12)-1),0)</f>
        <v>0</v>
      </c>
      <c r="M42" s="325">
        <f>IF(J42&gt;Datos!$C$45,N42-L42,0)</f>
        <v>0</v>
      </c>
      <c r="N42" s="325">
        <f>IF(J42=Datos!$C$45+1,-PMT((1+'Formato 6'!$E$27)^(1/12)-1,Datos!$C$46,K42),IF('Formato 6'!J42&lt;=Datos!$C$47,N41,0))</f>
        <v>0</v>
      </c>
      <c r="O42" s="325">
        <f>IF(J42=Datos!$C$45,'Formato 4'!$M$56,IF('Formato 6'!J42&gt;Datos!$C$45,'Formato 6'!K42-'Formato 6'!M42,0))</f>
        <v>0</v>
      </c>
      <c r="Q42" s="325">
        <f t="shared" si="0"/>
        <v>0</v>
      </c>
    </row>
    <row r="43" spans="2:17">
      <c r="B43" s="332">
        <f t="shared" si="1"/>
        <v>10</v>
      </c>
      <c r="C43" s="325">
        <f>IF(B43&gt;Datos!$C$45,'Formato 6'!G42,0)</f>
        <v>0</v>
      </c>
      <c r="D43" s="325">
        <f>IF(B43&gt;Datos!$C$45,C43*((1+$E$27)^(1/12)-1),0)</f>
        <v>0</v>
      </c>
      <c r="E43" s="325">
        <f>IF(B43&gt;Datos!$C$45,F43-D43,0)</f>
        <v>0</v>
      </c>
      <c r="F43" s="325">
        <f>IF(B43=Datos!$C$45+1,-PMT((1+'Formato 6'!$E$27)^(1/12)-1,Datos!$C$46,C43),IF('Formato 6'!B43&lt;=Datos!$C$47,F42,0))</f>
        <v>0</v>
      </c>
      <c r="G43" s="325">
        <f>IF(B43=Datos!$C$45,'Formato 4'!$F$56,IF('Formato 6'!B43&gt;Datos!$C$45,'Formato 6'!C43-'Formato 6'!E43,0))</f>
        <v>0</v>
      </c>
      <c r="J43" s="332">
        <f t="shared" si="2"/>
        <v>10</v>
      </c>
      <c r="K43" s="325">
        <f>IF(J43&gt;Datos!$C$45,'Formato 6'!O42,0)</f>
        <v>0</v>
      </c>
      <c r="L43" s="325">
        <f>IF(J43&gt;Datos!$C$45,K43*((1+$E$27)^(1/12)-1),0)</f>
        <v>0</v>
      </c>
      <c r="M43" s="325">
        <f>IF(J43&gt;Datos!$C$45,N43-L43,0)</f>
        <v>0</v>
      </c>
      <c r="N43" s="325">
        <f>IF(J43=Datos!$C$45+1,-PMT((1+'Formato 6'!$E$27)^(1/12)-1,Datos!$C$46,K43),IF('Formato 6'!J43&lt;=Datos!$C$47,N42,0))</f>
        <v>0</v>
      </c>
      <c r="O43" s="325">
        <f>IF(J43=Datos!$C$45,'Formato 4'!$M$56,IF('Formato 6'!J43&gt;Datos!$C$45,'Formato 6'!K43-'Formato 6'!M43,0))</f>
        <v>0</v>
      </c>
      <c r="Q43" s="325">
        <f t="shared" si="0"/>
        <v>0</v>
      </c>
    </row>
    <row r="44" spans="2:17">
      <c r="B44" s="332">
        <f t="shared" si="1"/>
        <v>11</v>
      </c>
      <c r="C44" s="325">
        <f>IF(B44&gt;Datos!$C$45,'Formato 6'!G43,0)</f>
        <v>0</v>
      </c>
      <c r="D44" s="325">
        <f>IF(B44&gt;Datos!$C$45,C44*((1+$E$27)^(1/12)-1),0)</f>
        <v>0</v>
      </c>
      <c r="E44" s="325">
        <f>IF(B44&gt;Datos!$C$45,F44-D44,0)</f>
        <v>0</v>
      </c>
      <c r="F44" s="325">
        <f>IF(B44=Datos!$C$45+1,-PMT((1+'Formato 6'!$E$27)^(1/12)-1,Datos!$C$46,C44),IF('Formato 6'!B44&lt;=Datos!$C$47,F43,0))</f>
        <v>0</v>
      </c>
      <c r="G44" s="325">
        <f>IF(B44=Datos!$C$45,'Formato 4'!$F$56,IF('Formato 6'!B44&gt;Datos!$C$45,'Formato 6'!C44-'Formato 6'!E44,0))</f>
        <v>0</v>
      </c>
      <c r="J44" s="332">
        <f t="shared" si="2"/>
        <v>11</v>
      </c>
      <c r="K44" s="325">
        <f>IF(J44&gt;Datos!$C$45,'Formato 6'!O43,0)</f>
        <v>0</v>
      </c>
      <c r="L44" s="325">
        <f>IF(J44&gt;Datos!$C$45,K44*((1+$E$27)^(1/12)-1),0)</f>
        <v>0</v>
      </c>
      <c r="M44" s="325">
        <f>IF(J44&gt;Datos!$C$45,N44-L44,0)</f>
        <v>0</v>
      </c>
      <c r="N44" s="325">
        <f>IF(J44=Datos!$C$45+1,-PMT((1+'Formato 6'!$E$27)^(1/12)-1,Datos!$C$46,K44),IF('Formato 6'!J44&lt;=Datos!$C$47,N43,0))</f>
        <v>0</v>
      </c>
      <c r="O44" s="325">
        <f>IF(J44=Datos!$C$45,'Formato 4'!$M$56,IF('Formato 6'!J44&gt;Datos!$C$45,'Formato 6'!K44-'Formato 6'!M44,0))</f>
        <v>0</v>
      </c>
      <c r="Q44" s="325">
        <f t="shared" si="0"/>
        <v>0</v>
      </c>
    </row>
    <row r="45" spans="2:17">
      <c r="B45" s="332">
        <f t="shared" si="1"/>
        <v>12</v>
      </c>
      <c r="C45" s="325">
        <f>IF(B45&gt;Datos!$C$45,'Formato 6'!G44,0)</f>
        <v>0</v>
      </c>
      <c r="D45" s="325">
        <f>IF(B45&gt;Datos!$C$45,C45*((1+$E$27)^(1/12)-1),0)</f>
        <v>0</v>
      </c>
      <c r="E45" s="325">
        <f>IF(B45&gt;Datos!$C$45,F45-D45,0)</f>
        <v>0</v>
      </c>
      <c r="F45" s="325">
        <f>IF(B45=Datos!$C$45+1,-PMT((1+'Formato 6'!$E$27)^(1/12)-1,Datos!$C$46,C45),IF('Formato 6'!B45&lt;=Datos!$C$47,F44,0))</f>
        <v>0</v>
      </c>
      <c r="G45" s="325">
        <f>IF(B45=Datos!$C$45,'Formato 4'!$F$56,IF('Formato 6'!B45&gt;Datos!$C$45,'Formato 6'!C45-'Formato 6'!E45,0))</f>
        <v>0</v>
      </c>
      <c r="J45" s="332">
        <f t="shared" si="2"/>
        <v>12</v>
      </c>
      <c r="K45" s="325">
        <f>IF(J45&gt;Datos!$C$45,'Formato 6'!O44,0)</f>
        <v>0</v>
      </c>
      <c r="L45" s="325">
        <f>IF(J45&gt;Datos!$C$45,K45*((1+$E$27)^(1/12)-1),0)</f>
        <v>0</v>
      </c>
      <c r="M45" s="325">
        <f>IF(J45&gt;Datos!$C$45,N45-L45,0)</f>
        <v>0</v>
      </c>
      <c r="N45" s="325">
        <f>IF(J45=Datos!$C$45+1,-PMT((1+'Formato 6'!$E$27)^(1/12)-1,Datos!$C$46,K45),IF('Formato 6'!J45&lt;=Datos!$C$47,N44,0))</f>
        <v>0</v>
      </c>
      <c r="O45" s="325">
        <f>IF(J45=Datos!$C$45,'Formato 4'!$M$56,IF('Formato 6'!J45&gt;Datos!$C$45,'Formato 6'!K45-'Formato 6'!M45,0))</f>
        <v>0</v>
      </c>
      <c r="Q45" s="325">
        <f t="shared" si="0"/>
        <v>0</v>
      </c>
    </row>
    <row r="46" spans="2:17">
      <c r="B46" s="332">
        <f t="shared" si="1"/>
        <v>13</v>
      </c>
      <c r="C46" s="325">
        <f>IF(B46&gt;Datos!$C$45,'Formato 6'!G45,0)</f>
        <v>0</v>
      </c>
      <c r="D46" s="325">
        <f>IF(B46&gt;Datos!$C$45,C46*((1+$E$27)^(1/12)-1),0)</f>
        <v>0</v>
      </c>
      <c r="E46" s="325">
        <f>IF(B46&gt;Datos!$C$45,F46-D46,0)</f>
        <v>0</v>
      </c>
      <c r="F46" s="325">
        <f>IF(B46=Datos!$C$45+1,-PMT((1+'Formato 6'!$E$27)^(1/12)-1,Datos!$C$46,C46),IF('Formato 6'!B46&lt;=Datos!$C$47,F45,0))</f>
        <v>0</v>
      </c>
      <c r="G46" s="325">
        <f>IF(B46=Datos!$C$45,'Formato 4'!$F$56,IF('Formato 6'!B46&gt;Datos!$C$45,'Formato 6'!C46-'Formato 6'!E46,0))</f>
        <v>0</v>
      </c>
      <c r="J46" s="332">
        <f t="shared" si="2"/>
        <v>13</v>
      </c>
      <c r="K46" s="325">
        <f>IF(J46&gt;Datos!$C$45,'Formato 6'!O45,0)</f>
        <v>0</v>
      </c>
      <c r="L46" s="325">
        <f>IF(J46&gt;Datos!$C$45,K46*((1+$E$27)^(1/12)-1),0)</f>
        <v>0</v>
      </c>
      <c r="M46" s="325">
        <f>IF(J46&gt;Datos!$C$45,N46-L46,0)</f>
        <v>0</v>
      </c>
      <c r="N46" s="325">
        <f>IF(J46=Datos!$C$45+1,-PMT((1+'Formato 6'!$E$27)^(1/12)-1,Datos!$C$46,K46),IF('Formato 6'!J46&lt;=Datos!$C$47,N45,0))</f>
        <v>0</v>
      </c>
      <c r="O46" s="325">
        <f>IF(J46=Datos!$C$45,'Formato 4'!$M$56,IF('Formato 6'!J46&gt;Datos!$C$45,'Formato 6'!K46-'Formato 6'!M46,0))</f>
        <v>0</v>
      </c>
      <c r="Q46" s="325">
        <f t="shared" si="0"/>
        <v>0</v>
      </c>
    </row>
    <row r="47" spans="2:17">
      <c r="B47" s="332">
        <f t="shared" si="1"/>
        <v>14</v>
      </c>
      <c r="C47" s="325">
        <f>IF(B47&gt;Datos!$C$45,'Formato 6'!G46,0)</f>
        <v>0</v>
      </c>
      <c r="D47" s="325">
        <f>IF(B47&gt;Datos!$C$45,C47*((1+$E$27)^(1/12)-1),0)</f>
        <v>0</v>
      </c>
      <c r="E47" s="325">
        <f>IF(B47&gt;Datos!$C$45,F47-D47,0)</f>
        <v>0</v>
      </c>
      <c r="F47" s="325">
        <f>IF(B47=Datos!$C$45+1,-PMT((1+'Formato 6'!$E$27)^(1/12)-1,Datos!$C$46,C47),IF('Formato 6'!B47&lt;=Datos!$C$47,F46,0))</f>
        <v>0</v>
      </c>
      <c r="G47" s="325">
        <f>IF(B47=Datos!$C$45,'Formato 4'!$F$56,IF('Formato 6'!B47&gt;Datos!$C$45,'Formato 6'!C47-'Formato 6'!E47,0))</f>
        <v>0</v>
      </c>
      <c r="J47" s="332">
        <f t="shared" si="2"/>
        <v>14</v>
      </c>
      <c r="K47" s="325">
        <f>IF(J47&gt;Datos!$C$45,'Formato 6'!O46,0)</f>
        <v>0</v>
      </c>
      <c r="L47" s="325">
        <f>IF(J47&gt;Datos!$C$45,K47*((1+$E$27)^(1/12)-1),0)</f>
        <v>0</v>
      </c>
      <c r="M47" s="325">
        <f>IF(J47&gt;Datos!$C$45,N47-L47,0)</f>
        <v>0</v>
      </c>
      <c r="N47" s="325">
        <f>IF(J47=Datos!$C$45+1,-PMT((1+'Formato 6'!$E$27)^(1/12)-1,Datos!$C$46,K47),IF('Formato 6'!J47&lt;=Datos!$C$47,N46,0))</f>
        <v>0</v>
      </c>
      <c r="O47" s="325">
        <f>IF(J47=Datos!$C$45,'Formato 4'!$M$56,IF('Formato 6'!J47&gt;Datos!$C$45,'Formato 6'!K47-'Formato 6'!M47,0))</f>
        <v>0</v>
      </c>
      <c r="Q47" s="325">
        <f t="shared" si="0"/>
        <v>0</v>
      </c>
    </row>
    <row r="48" spans="2:17">
      <c r="B48" s="332">
        <f t="shared" si="1"/>
        <v>15</v>
      </c>
      <c r="C48" s="325">
        <f>IF(B48&gt;Datos!$C$45,'Formato 6'!G47,0)</f>
        <v>0</v>
      </c>
      <c r="D48" s="325">
        <f>IF(B48&gt;Datos!$C$45,C48*((1+$E$27)^(1/12)-1),0)</f>
        <v>0</v>
      </c>
      <c r="E48" s="325">
        <f>IF(B48&gt;Datos!$C$45,F48-D48,0)</f>
        <v>0</v>
      </c>
      <c r="F48" s="325">
        <f>IF(B48=Datos!$C$45+1,-PMT((1+'Formato 6'!$E$27)^(1/12)-1,Datos!$C$46,C48),IF('Formato 6'!B48&lt;=Datos!$C$47,F47,0))</f>
        <v>0</v>
      </c>
      <c r="G48" s="325">
        <f>IF(B48=Datos!$C$45,'Formato 4'!$F$56,IF('Formato 6'!B48&gt;Datos!$C$45,'Formato 6'!C48-'Formato 6'!E48,0))</f>
        <v>0</v>
      </c>
      <c r="J48" s="332">
        <f t="shared" si="2"/>
        <v>15</v>
      </c>
      <c r="K48" s="325">
        <f>IF(J48&gt;Datos!$C$45,'Formato 6'!O47,0)</f>
        <v>0</v>
      </c>
      <c r="L48" s="325">
        <f>IF(J48&gt;Datos!$C$45,K48*((1+$E$27)^(1/12)-1),0)</f>
        <v>0</v>
      </c>
      <c r="M48" s="325">
        <f>IF(J48&gt;Datos!$C$45,N48-L48,0)</f>
        <v>0</v>
      </c>
      <c r="N48" s="325">
        <f>IF(J48=Datos!$C$45+1,-PMT((1+'Formato 6'!$E$27)^(1/12)-1,Datos!$C$46,K48),IF('Formato 6'!J48&lt;=Datos!$C$47,N47,0))</f>
        <v>0</v>
      </c>
      <c r="O48" s="325">
        <f>IF(J48=Datos!$C$45,'Formato 4'!$M$56,IF('Formato 6'!J48&gt;Datos!$C$45,'Formato 6'!K48-'Formato 6'!M48,0))</f>
        <v>0</v>
      </c>
      <c r="Q48" s="325">
        <f t="shared" si="0"/>
        <v>0</v>
      </c>
    </row>
    <row r="49" spans="2:21">
      <c r="B49" s="332">
        <f t="shared" si="1"/>
        <v>16</v>
      </c>
      <c r="C49" s="325">
        <f>IF(B49&gt;Datos!$C$45,'Formato 6'!G48,0)</f>
        <v>0</v>
      </c>
      <c r="D49" s="325">
        <f>IF(B49&gt;Datos!$C$45,C49*((1+$E$27)^(1/12)-1),0)</f>
        <v>0</v>
      </c>
      <c r="E49" s="325">
        <f>IF(B49&gt;Datos!$C$45,F49-D49,0)</f>
        <v>0</v>
      </c>
      <c r="F49" s="325">
        <f>IF(B49=Datos!$C$45+1,-PMT((1+'Formato 6'!$E$27)^(1/12)-1,Datos!$C$46,C49),IF('Formato 6'!B49&lt;=Datos!$C$47,F48,0))</f>
        <v>0</v>
      </c>
      <c r="G49" s="325">
        <f>IF(B49=Datos!$C$45,'Formato 4'!$F$56,IF('Formato 6'!B49&gt;Datos!$C$45,'Formato 6'!C49-'Formato 6'!E49,0))</f>
        <v>0</v>
      </c>
      <c r="J49" s="332">
        <f t="shared" si="2"/>
        <v>16</v>
      </c>
      <c r="K49" s="325">
        <f>IF(J49&gt;Datos!$C$45,'Formato 6'!O48,0)</f>
        <v>0</v>
      </c>
      <c r="L49" s="325">
        <f>IF(J49&gt;Datos!$C$45,K49*((1+$E$27)^(1/12)-1),0)</f>
        <v>0</v>
      </c>
      <c r="M49" s="325">
        <f>IF(J49&gt;Datos!$C$45,N49-L49,0)</f>
        <v>0</v>
      </c>
      <c r="N49" s="325">
        <f>IF(J49=Datos!$C$45+1,-PMT((1+'Formato 6'!$E$27)^(1/12)-1,Datos!$C$46,K49),IF('Formato 6'!J49&lt;=Datos!$C$47,N48,0))</f>
        <v>0</v>
      </c>
      <c r="O49" s="325">
        <f>IF(J49=Datos!$C$45,'Formato 4'!$M$56,IF('Formato 6'!J49&gt;Datos!$C$45,'Formato 6'!K49-'Formato 6'!M49,0))</f>
        <v>0</v>
      </c>
      <c r="Q49" s="325">
        <f t="shared" si="0"/>
        <v>0</v>
      </c>
    </row>
    <row r="50" spans="2:21">
      <c r="B50" s="332">
        <f t="shared" si="1"/>
        <v>17</v>
      </c>
      <c r="C50" s="325">
        <f>IF(B50&gt;Datos!$C$45,'Formato 6'!G49,0)</f>
        <v>0</v>
      </c>
      <c r="D50" s="325">
        <f>IF(B50&gt;Datos!$C$45,C50*((1+$E$27)^(1/12)-1),0)</f>
        <v>0</v>
      </c>
      <c r="E50" s="325">
        <f>IF(B50&gt;Datos!$C$45,F50-D50,0)</f>
        <v>0</v>
      </c>
      <c r="F50" s="325">
        <f>IF(B50=Datos!$C$45+1,-PMT((1+'Formato 6'!$E$27)^(1/12)-1,Datos!$C$46,C50),IF('Formato 6'!B50&lt;=Datos!$C$47,F49,0))</f>
        <v>0</v>
      </c>
      <c r="G50" s="325">
        <f>IF(B50=Datos!$C$45,'Formato 4'!$F$56,IF('Formato 6'!B50&gt;Datos!$C$45,'Formato 6'!C50-'Formato 6'!E50,0))</f>
        <v>0</v>
      </c>
      <c r="J50" s="332">
        <f t="shared" si="2"/>
        <v>17</v>
      </c>
      <c r="K50" s="325">
        <f>IF(J50&gt;Datos!$C$45,'Formato 6'!O49,0)</f>
        <v>0</v>
      </c>
      <c r="L50" s="325">
        <f>IF(J50&gt;Datos!$C$45,K50*((1+$E$27)^(1/12)-1),0)</f>
        <v>0</v>
      </c>
      <c r="M50" s="325">
        <f>IF(J50&gt;Datos!$C$45,N50-L50,0)</f>
        <v>0</v>
      </c>
      <c r="N50" s="325">
        <f>IF(J50=Datos!$C$45+1,-PMT((1+'Formato 6'!$E$27)^(1/12)-1,Datos!$C$46,K50),IF('Formato 6'!J50&lt;=Datos!$C$47,N49,0))</f>
        <v>0</v>
      </c>
      <c r="O50" s="325">
        <f>IF(J50=Datos!$C$45,'Formato 4'!$M$56,IF('Formato 6'!J50&gt;Datos!$C$45,'Formato 6'!K50-'Formato 6'!M50,0))</f>
        <v>0</v>
      </c>
      <c r="Q50" s="325">
        <f t="shared" si="0"/>
        <v>0</v>
      </c>
    </row>
    <row r="51" spans="2:21">
      <c r="B51" s="332">
        <f t="shared" si="1"/>
        <v>18</v>
      </c>
      <c r="C51" s="325">
        <f>IF(B51&gt;Datos!$C$45,'Formato 6'!G50,0)</f>
        <v>0</v>
      </c>
      <c r="D51" s="325">
        <f>IF(B51&gt;Datos!$C$45,C51*((1+$E$27)^(1/12)-1),0)</f>
        <v>0</v>
      </c>
      <c r="E51" s="325">
        <f>IF(B51&gt;Datos!$C$45,F51-D51,0)</f>
        <v>0</v>
      </c>
      <c r="F51" s="325">
        <f>IF(B51=Datos!$C$45+1,-PMT((1+'Formato 6'!$E$27)^(1/12)-1,Datos!$C$46,C51),IF('Formato 6'!B51&lt;=Datos!$C$47,F50,0))</f>
        <v>0</v>
      </c>
      <c r="G51" s="325">
        <f>IF(B51=Datos!$C$45,'Formato 4'!$F$56,IF('Formato 6'!B51&gt;Datos!$C$45,'Formato 6'!C51-'Formato 6'!E51,0))</f>
        <v>0</v>
      </c>
      <c r="H51" s="7"/>
      <c r="J51" s="332">
        <f t="shared" si="2"/>
        <v>18</v>
      </c>
      <c r="K51" s="325">
        <f>IF(J51&gt;Datos!$C$45,'Formato 6'!O50,0)</f>
        <v>0</v>
      </c>
      <c r="L51" s="325">
        <f>IF(J51&gt;Datos!$C$45,K51*((1+$E$27)^(1/12)-1),0)</f>
        <v>0</v>
      </c>
      <c r="M51" s="325">
        <f>IF(J51&gt;Datos!$C$45,N51-L51,0)</f>
        <v>0</v>
      </c>
      <c r="N51" s="325">
        <f>IF(J51=Datos!$C$45+1,-PMT((1+'Formato 6'!$E$27)^(1/12)-1,Datos!$C$46,K51),IF('Formato 6'!J51&lt;=Datos!$C$47,N50,0))</f>
        <v>0</v>
      </c>
      <c r="O51" s="325">
        <f>IF(J51=Datos!$C$45,'Formato 4'!$M$56,IF('Formato 6'!J51&gt;Datos!$C$45,'Formato 6'!K51-'Formato 6'!M51,0))</f>
        <v>0</v>
      </c>
      <c r="Q51" s="325">
        <f t="shared" si="0"/>
        <v>0</v>
      </c>
    </row>
    <row r="52" spans="2:21">
      <c r="B52" s="332">
        <f t="shared" si="1"/>
        <v>19</v>
      </c>
      <c r="C52" s="325">
        <f>IF(B52&gt;Datos!$C$45,'Formato 6'!G51,0)</f>
        <v>0</v>
      </c>
      <c r="D52" s="325">
        <f>IF(B52&gt;Datos!$C$45,C52*((1+$E$27)^(1/12)-1),0)</f>
        <v>0</v>
      </c>
      <c r="E52" s="325">
        <f>IF(B52&gt;Datos!$C$45,F52-D52,0)</f>
        <v>0</v>
      </c>
      <c r="F52" s="325">
        <f>IF(B52=Datos!$C$45+1,-PMT((1+'Formato 6'!$E$27)^(1/12)-1,Datos!$C$46,C52),IF('Formato 6'!B52&lt;=Datos!$C$47,F51,0))</f>
        <v>0</v>
      </c>
      <c r="G52" s="325">
        <f>IF(B52=Datos!$C$45,'Formato 4'!$F$56,IF('Formato 6'!B52&gt;Datos!$C$45,'Formato 6'!C52-'Formato 6'!E52,0))</f>
        <v>0</v>
      </c>
      <c r="H52" s="7"/>
      <c r="J52" s="332">
        <f t="shared" si="2"/>
        <v>19</v>
      </c>
      <c r="K52" s="325">
        <f>IF(J52&gt;Datos!$C$45,'Formato 6'!O51,0)</f>
        <v>0</v>
      </c>
      <c r="L52" s="325">
        <f>IF(J52&gt;Datos!$C$45,K52*((1+$E$27)^(1/12)-1),0)</f>
        <v>0</v>
      </c>
      <c r="M52" s="325">
        <f>IF(J52&gt;Datos!$C$45,N52-L52,0)</f>
        <v>0</v>
      </c>
      <c r="N52" s="325">
        <f>IF(J52=Datos!$C$45+1,-PMT((1+'Formato 6'!$E$27)^(1/12)-1,Datos!$C$46,K52),IF('Formato 6'!J52&lt;=Datos!$C$47,N51,0))</f>
        <v>0</v>
      </c>
      <c r="O52" s="325">
        <f>IF(J52=Datos!$C$45,'Formato 4'!$M$56,IF('Formato 6'!J52&gt;Datos!$C$45,'Formato 6'!K52-'Formato 6'!M52,0))</f>
        <v>0</v>
      </c>
      <c r="Q52" s="325">
        <f t="shared" si="0"/>
        <v>0</v>
      </c>
      <c r="T52" s="30"/>
      <c r="U52" s="30"/>
    </row>
    <row r="53" spans="2:21">
      <c r="B53" s="332">
        <f t="shared" si="1"/>
        <v>20</v>
      </c>
      <c r="C53" s="325">
        <f>IF(B53&gt;Datos!$C$45,'Formato 6'!G52,0)</f>
        <v>0</v>
      </c>
      <c r="D53" s="325">
        <f>IF(B53&gt;Datos!$C$45,C53*((1+$E$27)^(1/12)-1),0)</f>
        <v>0</v>
      </c>
      <c r="E53" s="325">
        <f>IF(B53&gt;Datos!$C$45,F53-D53,0)</f>
        <v>0</v>
      </c>
      <c r="F53" s="325">
        <f>IF(B53=Datos!$C$45+1,-PMT((1+'Formato 6'!$E$27)^(1/12)-1,Datos!$C$46,C53),IF('Formato 6'!B53&lt;=Datos!$C$47,F52,0))</f>
        <v>0</v>
      </c>
      <c r="G53" s="325">
        <f>IF(B53=Datos!$C$45,'Formato 4'!$F$56,IF('Formato 6'!B53&gt;Datos!$C$45,'Formato 6'!C53-'Formato 6'!E53,0))</f>
        <v>0</v>
      </c>
      <c r="H53" s="7"/>
      <c r="J53" s="332">
        <f t="shared" si="2"/>
        <v>20</v>
      </c>
      <c r="K53" s="325">
        <f>IF(J53&gt;Datos!$C$45,'Formato 6'!O52,0)</f>
        <v>0</v>
      </c>
      <c r="L53" s="325">
        <f>IF(J53&gt;Datos!$C$45,K53*((1+$E$27)^(1/12)-1),0)</f>
        <v>0</v>
      </c>
      <c r="M53" s="325">
        <f>IF(J53&gt;Datos!$C$45,N53-L53,0)</f>
        <v>0</v>
      </c>
      <c r="N53" s="325">
        <f>IF(J53=Datos!$C$45+1,-PMT((1+'Formato 6'!$E$27)^(1/12)-1,Datos!$C$46,K53),IF('Formato 6'!J53&lt;=Datos!$C$47,N52,0))</f>
        <v>0</v>
      </c>
      <c r="O53" s="325">
        <f>IF(J53=Datos!$C$45,'Formato 4'!$M$56,IF('Formato 6'!J53&gt;Datos!$C$45,'Formato 6'!K53-'Formato 6'!M53,0))</f>
        <v>0</v>
      </c>
      <c r="Q53" s="325">
        <f t="shared" si="0"/>
        <v>0</v>
      </c>
    </row>
    <row r="54" spans="2:21">
      <c r="B54" s="332">
        <f t="shared" si="1"/>
        <v>21</v>
      </c>
      <c r="C54" s="325">
        <f>IF(B54&gt;Datos!$C$45,'Formato 6'!G53,0)</f>
        <v>0</v>
      </c>
      <c r="D54" s="325">
        <f>IF(B54&gt;Datos!$C$45,C54*((1+$E$27)^(1/12)-1),0)</f>
        <v>0</v>
      </c>
      <c r="E54" s="325">
        <f>IF(B54&gt;Datos!$C$45,F54-D54,0)</f>
        <v>0</v>
      </c>
      <c r="F54" s="325">
        <f>IF(B54=Datos!$C$45+1,-PMT((1+'Formato 6'!$E$27)^(1/12)-1,Datos!$C$46,C54),IF('Formato 6'!B54&lt;=Datos!$C$47,F53,0))</f>
        <v>0</v>
      </c>
      <c r="G54" s="325">
        <f>IF(B54=Datos!$C$45,'Formato 4'!$F$56,IF('Formato 6'!B54&gt;Datos!$C$45,'Formato 6'!C54-'Formato 6'!E54,0))</f>
        <v>0</v>
      </c>
      <c r="H54" s="7"/>
      <c r="J54" s="332">
        <f t="shared" si="2"/>
        <v>21</v>
      </c>
      <c r="K54" s="325">
        <f>IF(J54&gt;Datos!$C$45,'Formato 6'!O53,0)</f>
        <v>0</v>
      </c>
      <c r="L54" s="325">
        <f>IF(J54&gt;Datos!$C$45,K54*((1+$E$27)^(1/12)-1),0)</f>
        <v>0</v>
      </c>
      <c r="M54" s="325">
        <f>IF(J54&gt;Datos!$C$45,N54-L54,0)</f>
        <v>0</v>
      </c>
      <c r="N54" s="325">
        <f>IF(J54=Datos!$C$45+1,-PMT((1+'Formato 6'!$E$27)^(1/12)-1,Datos!$C$46,K54),IF('Formato 6'!J54&lt;=Datos!$C$47,N53,0))</f>
        <v>0</v>
      </c>
      <c r="O54" s="325">
        <f>IF(J54=Datos!$C$45,'Formato 4'!$M$56,IF('Formato 6'!J54&gt;Datos!$C$45,'Formato 6'!K54-'Formato 6'!M54,0))</f>
        <v>0</v>
      </c>
      <c r="Q54" s="325">
        <f t="shared" si="0"/>
        <v>0</v>
      </c>
      <c r="T54" s="384"/>
      <c r="U54" s="384"/>
    </row>
    <row r="55" spans="2:21">
      <c r="B55" s="332">
        <f t="shared" si="1"/>
        <v>22</v>
      </c>
      <c r="C55" s="325">
        <f>IF(B55&gt;Datos!$C$45,'Formato 6'!G54,0)</f>
        <v>0</v>
      </c>
      <c r="D55" s="325">
        <f>IF(B55&gt;Datos!$C$45,C55*((1+$E$27)^(1/12)-1),0)</f>
        <v>0</v>
      </c>
      <c r="E55" s="325">
        <f>IF(B55&gt;Datos!$C$45,F55-D55,0)</f>
        <v>0</v>
      </c>
      <c r="F55" s="325">
        <f>IF(B55=Datos!$C$45+1,-PMT((1+'Formato 6'!$E$27)^(1/12)-1,Datos!$C$46,C55),IF('Formato 6'!B55&lt;=Datos!$C$47,F54,0))</f>
        <v>0</v>
      </c>
      <c r="G55" s="325">
        <f>IF(B55=Datos!$C$45,'Formato 4'!$F$56,IF('Formato 6'!B55&gt;Datos!$C$45,'Formato 6'!C55-'Formato 6'!E55,0))</f>
        <v>0</v>
      </c>
      <c r="H55" s="7"/>
      <c r="J55" s="332">
        <f t="shared" si="2"/>
        <v>22</v>
      </c>
      <c r="K55" s="325">
        <f>IF(J55&gt;Datos!$C$45,'Formato 6'!O54,0)</f>
        <v>0</v>
      </c>
      <c r="L55" s="325">
        <f>IF(J55&gt;Datos!$C$45,K55*((1+$E$27)^(1/12)-1),0)</f>
        <v>0</v>
      </c>
      <c r="M55" s="325">
        <f>IF(J55&gt;Datos!$C$45,N55-L55,0)</f>
        <v>0</v>
      </c>
      <c r="N55" s="325">
        <f>IF(J55=Datos!$C$45+1,-PMT((1+'Formato 6'!$E$27)^(1/12)-1,Datos!$C$46,K55),IF('Formato 6'!J55&lt;=Datos!$C$47,N54,0))</f>
        <v>0</v>
      </c>
      <c r="O55" s="325">
        <f>IF(J55=Datos!$C$45,'Formato 4'!$M$56,IF('Formato 6'!J55&gt;Datos!$C$45,'Formato 6'!K55-'Formato 6'!M55,0))</f>
        <v>0</v>
      </c>
      <c r="Q55" s="325">
        <f t="shared" si="0"/>
        <v>0</v>
      </c>
    </row>
    <row r="56" spans="2:21">
      <c r="B56" s="332">
        <f t="shared" si="1"/>
        <v>23</v>
      </c>
      <c r="C56" s="325">
        <f>IF(B56&gt;Datos!$C$45,'Formato 6'!G55,0)</f>
        <v>0</v>
      </c>
      <c r="D56" s="325">
        <f>IF(B56&gt;Datos!$C$45,C56*((1+$E$27)^(1/12)-1),0)</f>
        <v>0</v>
      </c>
      <c r="E56" s="325">
        <f>IF(B56&gt;Datos!$C$45,F56-D56,0)</f>
        <v>0</v>
      </c>
      <c r="F56" s="325">
        <f>IF(B56=Datos!$C$45+1,-PMT((1+'Formato 6'!$E$27)^(1/12)-1,Datos!$C$46,C56),IF('Formato 6'!B56&lt;=Datos!$C$47,F55,0))</f>
        <v>0</v>
      </c>
      <c r="G56" s="325">
        <f>IF(B56=Datos!$C$45,'Formato 4'!$F$56,IF('Formato 6'!B56&gt;Datos!$C$45,'Formato 6'!C56-'Formato 6'!E56,0))</f>
        <v>0</v>
      </c>
      <c r="H56" s="7"/>
      <c r="J56" s="332">
        <f t="shared" si="2"/>
        <v>23</v>
      </c>
      <c r="K56" s="325">
        <f>IF(J56&gt;Datos!$C$45,'Formato 6'!O55,0)</f>
        <v>0</v>
      </c>
      <c r="L56" s="325">
        <f>IF(J56&gt;Datos!$C$45,K56*((1+$E$27)^(1/12)-1),0)</f>
        <v>0</v>
      </c>
      <c r="M56" s="325">
        <f>IF(J56&gt;Datos!$C$45,N56-L56,0)</f>
        <v>0</v>
      </c>
      <c r="N56" s="325">
        <f>IF(J56=Datos!$C$45+1,-PMT((1+'Formato 6'!$E$27)^(1/12)-1,Datos!$C$46,K56),IF('Formato 6'!J56&lt;=Datos!$C$47,N55,0))</f>
        <v>0</v>
      </c>
      <c r="O56" s="325">
        <f>IF(J56=Datos!$C$45,'Formato 4'!$M$56,IF('Formato 6'!J56&gt;Datos!$C$45,'Formato 6'!K56-'Formato 6'!M56,0))</f>
        <v>0</v>
      </c>
      <c r="Q56" s="325">
        <f t="shared" si="0"/>
        <v>0</v>
      </c>
    </row>
    <row r="57" spans="2:21">
      <c r="B57" s="332">
        <f t="shared" si="1"/>
        <v>24</v>
      </c>
      <c r="C57" s="325">
        <f>IF(B57&gt;Datos!$C$45,'Formato 6'!G56,0)</f>
        <v>0</v>
      </c>
      <c r="D57" s="325">
        <f>IF(B57&gt;Datos!$C$45,C57*((1+$E$27)^(1/12)-1),0)</f>
        <v>0</v>
      </c>
      <c r="E57" s="325">
        <f>IF(B57&gt;Datos!$C$45,F57-D57,0)</f>
        <v>0</v>
      </c>
      <c r="F57" s="325">
        <f>IF(B57=Datos!$C$45+1,-PMT((1+'Formato 6'!$E$27)^(1/12)-1,Datos!$C$46,C57),IF('Formato 6'!B57&lt;=Datos!$C$47,F56,0))</f>
        <v>0</v>
      </c>
      <c r="G57" s="325">
        <f>IF(B57=Datos!$C$45,'Formato 4'!$F$56,IF('Formato 6'!B57&gt;Datos!$C$45,'Formato 6'!C57-'Formato 6'!E57,0))</f>
        <v>0</v>
      </c>
      <c r="H57" s="7"/>
      <c r="J57" s="332">
        <f t="shared" si="2"/>
        <v>24</v>
      </c>
      <c r="K57" s="325">
        <f>IF(J57&gt;Datos!$C$45,'Formato 6'!O56,0)</f>
        <v>0</v>
      </c>
      <c r="L57" s="325">
        <f>IF(J57&gt;Datos!$C$45,K57*((1+$E$27)^(1/12)-1),0)</f>
        <v>0</v>
      </c>
      <c r="M57" s="325">
        <f>IF(J57&gt;Datos!$C$45,N57-L57,0)</f>
        <v>0</v>
      </c>
      <c r="N57" s="325">
        <f>IF(J57=Datos!$C$45+1,-PMT((1+'Formato 6'!$E$27)^(1/12)-1,Datos!$C$46,K57),IF('Formato 6'!J57&lt;=Datos!$C$47,N56,0))</f>
        <v>0</v>
      </c>
      <c r="O57" s="325">
        <f>IF(J57=Datos!$C$45,'Formato 4'!$M$56,IF('Formato 6'!J57&gt;Datos!$C$45,'Formato 6'!K57-'Formato 6'!M57,0))</f>
        <v>0</v>
      </c>
      <c r="Q57" s="325">
        <f t="shared" si="0"/>
        <v>0</v>
      </c>
    </row>
    <row r="58" spans="2:21">
      <c r="B58" s="332">
        <f t="shared" si="1"/>
        <v>25</v>
      </c>
      <c r="C58" s="325">
        <f>IF(B58&gt;Datos!$C$45,'Formato 6'!G57,0)</f>
        <v>0</v>
      </c>
      <c r="D58" s="325">
        <f>IF(B58&gt;Datos!$C$45,C58*((1+$E$27)^(1/12)-1),0)</f>
        <v>0</v>
      </c>
      <c r="E58" s="325">
        <f>IF(B58&gt;Datos!$C$45,F58-D58,0)</f>
        <v>0</v>
      </c>
      <c r="F58" s="325">
        <f>IF(B58=Datos!$C$45+1,-PMT((1+'Formato 6'!$E$27)^(1/12)-1,Datos!$C$46,C58),IF('Formato 6'!B58&lt;=Datos!$C$47,F57,0))</f>
        <v>0</v>
      </c>
      <c r="G58" s="325">
        <f>IF(B58=Datos!$C$45,'Formato 4'!$F$56,IF('Formato 6'!B58&gt;Datos!$C$45,'Formato 6'!C58-'Formato 6'!E58,0))</f>
        <v>0</v>
      </c>
      <c r="H58" s="7"/>
      <c r="J58" s="332">
        <f t="shared" si="2"/>
        <v>25</v>
      </c>
      <c r="K58" s="325">
        <f>IF(J58&gt;Datos!$C$45,'Formato 6'!O57,0)</f>
        <v>0</v>
      </c>
      <c r="L58" s="325">
        <f>IF(J58&gt;Datos!$C$45,K58*((1+$E$27)^(1/12)-1),0)</f>
        <v>0</v>
      </c>
      <c r="M58" s="325">
        <f>IF(J58&gt;Datos!$C$45,N58-L58,0)</f>
        <v>0</v>
      </c>
      <c r="N58" s="325">
        <f>IF(J58=Datos!$C$45+1,-PMT((1+'Formato 6'!$E$27)^(1/12)-1,Datos!$C$46,K58),IF('Formato 6'!J58&lt;=Datos!$C$47,N57,0))</f>
        <v>0</v>
      </c>
      <c r="O58" s="325">
        <f>IF(J58=Datos!$C$45,'Formato 4'!$M$56,IF('Formato 6'!J58&gt;Datos!$C$45,'Formato 6'!K58-'Formato 6'!M58,0))</f>
        <v>0</v>
      </c>
      <c r="Q58" s="325">
        <f t="shared" si="0"/>
        <v>0</v>
      </c>
    </row>
    <row r="59" spans="2:21">
      <c r="B59" s="332">
        <f t="shared" si="1"/>
        <v>26</v>
      </c>
      <c r="C59" s="325">
        <f>IF(B59&gt;Datos!$C$45,'Formato 6'!G58,0)</f>
        <v>0</v>
      </c>
      <c r="D59" s="325">
        <f>IF(B59&gt;Datos!$C$45,C59*((1+$E$27)^(1/12)-1),0)</f>
        <v>0</v>
      </c>
      <c r="E59" s="325">
        <f>IF(B59&gt;Datos!$C$45,F59-D59,0)</f>
        <v>0</v>
      </c>
      <c r="F59" s="325">
        <f>IF(B59=Datos!$C$45+1,-PMT((1+'Formato 6'!$E$27)^(1/12)-1,Datos!$C$46,C59),IF('Formato 6'!B59&lt;=Datos!$C$47,F58,0))</f>
        <v>0</v>
      </c>
      <c r="G59" s="325">
        <f>IF(B59=Datos!$C$45,'Formato 4'!$F$56,IF('Formato 6'!B59&gt;Datos!$C$45,'Formato 6'!C59-'Formato 6'!E59,0))</f>
        <v>0</v>
      </c>
      <c r="H59" s="7"/>
      <c r="J59" s="332">
        <f t="shared" si="2"/>
        <v>26</v>
      </c>
      <c r="K59" s="325">
        <f>IF(J59&gt;Datos!$C$45,'Formato 6'!O58,0)</f>
        <v>0</v>
      </c>
      <c r="L59" s="325">
        <f>IF(J59&gt;Datos!$C$45,K59*((1+$E$27)^(1/12)-1),0)</f>
        <v>0</v>
      </c>
      <c r="M59" s="325">
        <f>IF(J59&gt;Datos!$C$45,N59-L59,0)</f>
        <v>0</v>
      </c>
      <c r="N59" s="325">
        <f>IF(J59=Datos!$C$45+1,-PMT((1+'Formato 6'!$E$27)^(1/12)-1,Datos!$C$46,K59),IF('Formato 6'!J59&lt;=Datos!$C$47,N58,0))</f>
        <v>0</v>
      </c>
      <c r="O59" s="325">
        <f>IF(J59=Datos!$C$45,'Formato 4'!$M$56,IF('Formato 6'!J59&gt;Datos!$C$45,'Formato 6'!K59-'Formato 6'!M59,0))</f>
        <v>0</v>
      </c>
      <c r="Q59" s="325">
        <f t="shared" si="0"/>
        <v>0</v>
      </c>
    </row>
    <row r="60" spans="2:21">
      <c r="B60" s="332">
        <f t="shared" si="1"/>
        <v>27</v>
      </c>
      <c r="C60" s="325">
        <f>IF(B60&gt;Datos!$C$45,'Formato 6'!G59,0)</f>
        <v>0</v>
      </c>
      <c r="D60" s="325">
        <f>IF(B60&gt;Datos!$C$45,C60*((1+$E$27)^(1/12)-1),0)</f>
        <v>0</v>
      </c>
      <c r="E60" s="325">
        <f>IF(B60&gt;Datos!$C$45,F60-D60,0)</f>
        <v>0</v>
      </c>
      <c r="F60" s="325">
        <f>IF(B60=Datos!$C$45+1,-PMT((1+'Formato 6'!$E$27)^(1/12)-1,Datos!$C$46,C60),IF('Formato 6'!B60&lt;=Datos!$C$47,F59,0))</f>
        <v>0</v>
      </c>
      <c r="G60" s="325">
        <f>IF(B60=Datos!$C$45,'Formato 4'!$F$56,IF('Formato 6'!B60&gt;Datos!$C$45,'Formato 6'!C60-'Formato 6'!E60,0))</f>
        <v>0</v>
      </c>
      <c r="H60" s="7"/>
      <c r="J60" s="332">
        <f t="shared" si="2"/>
        <v>27</v>
      </c>
      <c r="K60" s="325">
        <f>IF(J60&gt;Datos!$C$45,'Formato 6'!O59,0)</f>
        <v>0</v>
      </c>
      <c r="L60" s="325">
        <f>IF(J60&gt;Datos!$C$45,K60*((1+$E$27)^(1/12)-1),0)</f>
        <v>0</v>
      </c>
      <c r="M60" s="325">
        <f>IF(J60&gt;Datos!$C$45,N60-L60,0)</f>
        <v>0</v>
      </c>
      <c r="N60" s="325">
        <f>IF(J60=Datos!$C$45+1,-PMT((1+'Formato 6'!$E$27)^(1/12)-1,Datos!$C$46,K60),IF('Formato 6'!J60&lt;=Datos!$C$47,N59,0))</f>
        <v>0</v>
      </c>
      <c r="O60" s="325">
        <f>IF(J60=Datos!$C$45,'Formato 4'!$M$56,IF('Formato 6'!J60&gt;Datos!$C$45,'Formato 6'!K60-'Formato 6'!M60,0))</f>
        <v>0</v>
      </c>
      <c r="Q60" s="325">
        <f t="shared" si="0"/>
        <v>0</v>
      </c>
    </row>
    <row r="61" spans="2:21">
      <c r="B61" s="332">
        <f t="shared" si="1"/>
        <v>28</v>
      </c>
      <c r="C61" s="325">
        <f>IF(B61&gt;Datos!$C$45,'Formato 6'!G60,0)</f>
        <v>0</v>
      </c>
      <c r="D61" s="325">
        <f>IF(B61&gt;Datos!$C$45,C61*((1+$E$27)^(1/12)-1),0)</f>
        <v>0</v>
      </c>
      <c r="E61" s="325">
        <f>IF(B61&gt;Datos!$C$45,F61-D61,0)</f>
        <v>0</v>
      </c>
      <c r="F61" s="325">
        <f>IF(B61=Datos!$C$45+1,-PMT((1+'Formato 6'!$E$27)^(1/12)-1,Datos!$C$46,C61),IF('Formato 6'!B61&lt;=Datos!$C$47,F60,0))</f>
        <v>0</v>
      </c>
      <c r="G61" s="325">
        <f>IF(B61=Datos!$C$45,'Formato 4'!$F$56,IF('Formato 6'!B61&gt;Datos!$C$45,'Formato 6'!C61-'Formato 6'!E61,0))</f>
        <v>0</v>
      </c>
      <c r="H61" s="7"/>
      <c r="J61" s="332">
        <f t="shared" si="2"/>
        <v>28</v>
      </c>
      <c r="K61" s="325">
        <f>IF(J61&gt;Datos!$C$45,'Formato 6'!O60,0)</f>
        <v>0</v>
      </c>
      <c r="L61" s="325">
        <f>IF(J61&gt;Datos!$C$45,K61*((1+$E$27)^(1/12)-1),0)</f>
        <v>0</v>
      </c>
      <c r="M61" s="325">
        <f>IF(J61&gt;Datos!$C$45,N61-L61,0)</f>
        <v>0</v>
      </c>
      <c r="N61" s="325">
        <f>IF(J61=Datos!$C$45+1,-PMT((1+'Formato 6'!$E$27)^(1/12)-1,Datos!$C$46,K61),IF('Formato 6'!J61&lt;=Datos!$C$47,N60,0))</f>
        <v>0</v>
      </c>
      <c r="O61" s="325">
        <f>IF(J61=Datos!$C$45,'Formato 4'!$M$56,IF('Formato 6'!J61&gt;Datos!$C$45,'Formato 6'!K61-'Formato 6'!M61,0))</f>
        <v>0</v>
      </c>
      <c r="Q61" s="325">
        <f t="shared" si="0"/>
        <v>0</v>
      </c>
    </row>
    <row r="62" spans="2:21">
      <c r="B62" s="332">
        <f t="shared" si="1"/>
        <v>29</v>
      </c>
      <c r="C62" s="325">
        <f>IF(B62&gt;Datos!$C$45,'Formato 6'!G61,0)</f>
        <v>0</v>
      </c>
      <c r="D62" s="325">
        <f>IF(B62&gt;Datos!$C$45,C62*((1+$E$27)^(1/12)-1),0)</f>
        <v>0</v>
      </c>
      <c r="E62" s="325">
        <f>IF(B62&gt;Datos!$C$45,F62-D62,0)</f>
        <v>0</v>
      </c>
      <c r="F62" s="325">
        <f>IF(B62=Datos!$C$45+1,-PMT((1+'Formato 6'!$E$27)^(1/12)-1,Datos!$C$46,C62),IF('Formato 6'!B62&lt;=Datos!$C$47,F61,0))</f>
        <v>0</v>
      </c>
      <c r="G62" s="325">
        <f>IF(B62=Datos!$C$45,'Formato 4'!$F$56,IF('Formato 6'!B62&gt;Datos!$C$45,'Formato 6'!C62-'Formato 6'!E62,0))</f>
        <v>0</v>
      </c>
      <c r="H62" s="7"/>
      <c r="J62" s="332">
        <f t="shared" si="2"/>
        <v>29</v>
      </c>
      <c r="K62" s="325">
        <f>IF(J62&gt;Datos!$C$45,'Formato 6'!O61,0)</f>
        <v>0</v>
      </c>
      <c r="L62" s="325">
        <f>IF(J62&gt;Datos!$C$45,K62*((1+$E$27)^(1/12)-1),0)</f>
        <v>0</v>
      </c>
      <c r="M62" s="325">
        <f>IF(J62&gt;Datos!$C$45,N62-L62,0)</f>
        <v>0</v>
      </c>
      <c r="N62" s="325">
        <f>IF(J62=Datos!$C$45+1,-PMT((1+'Formato 6'!$E$27)^(1/12)-1,Datos!$C$46,K62),IF('Formato 6'!J62&lt;=Datos!$C$47,N61,0))</f>
        <v>0</v>
      </c>
      <c r="O62" s="325">
        <f>IF(J62=Datos!$C$45,'Formato 4'!$M$56,IF('Formato 6'!J62&gt;Datos!$C$45,'Formato 6'!K62-'Formato 6'!M62,0))</f>
        <v>0</v>
      </c>
      <c r="Q62" s="325">
        <f t="shared" si="0"/>
        <v>0</v>
      </c>
    </row>
    <row r="63" spans="2:21">
      <c r="B63" s="332">
        <f t="shared" si="1"/>
        <v>30</v>
      </c>
      <c r="C63" s="325">
        <f>IF(B63&gt;Datos!$C$45,'Formato 6'!G62,0)</f>
        <v>0</v>
      </c>
      <c r="D63" s="325">
        <f>IF(B63&gt;Datos!$C$45,C63*((1+$E$27)^(1/12)-1),0)</f>
        <v>0</v>
      </c>
      <c r="E63" s="325">
        <f>IF(B63&gt;Datos!$C$45,F63-D63,0)</f>
        <v>0</v>
      </c>
      <c r="F63" s="325">
        <f>IF(B63=Datos!$C$45+1,-PMT((1+'Formato 6'!$E$27)^(1/12)-1,Datos!$C$46,C63),IF('Formato 6'!B63&lt;=Datos!$C$47,F62,0))</f>
        <v>0</v>
      </c>
      <c r="G63" s="325">
        <f>IF(B63=Datos!$C$45,'Formato 4'!$F$56,IF('Formato 6'!B63&gt;Datos!$C$45,'Formato 6'!C63-'Formato 6'!E63,0))</f>
        <v>0</v>
      </c>
      <c r="H63" s="7"/>
      <c r="J63" s="332">
        <f t="shared" si="2"/>
        <v>30</v>
      </c>
      <c r="K63" s="325">
        <f>IF(J63&gt;Datos!$C$45,'Formato 6'!O62,0)</f>
        <v>0</v>
      </c>
      <c r="L63" s="325">
        <f>IF(J63&gt;Datos!$C$45,K63*((1+$E$27)^(1/12)-1),0)</f>
        <v>0</v>
      </c>
      <c r="M63" s="325">
        <f>IF(J63&gt;Datos!$C$45,N63-L63,0)</f>
        <v>0</v>
      </c>
      <c r="N63" s="325">
        <f>IF(J63=Datos!$C$45+1,-PMT((1+'Formato 6'!$E$27)^(1/12)-1,Datos!$C$46,K63),IF('Formato 6'!J63&lt;=Datos!$C$47,N62,0))</f>
        <v>0</v>
      </c>
      <c r="O63" s="325">
        <f>IF(J63=Datos!$C$45,'Formato 4'!$M$56,IF('Formato 6'!J63&gt;Datos!$C$45,'Formato 6'!K63-'Formato 6'!M63,0))</f>
        <v>0</v>
      </c>
      <c r="Q63" s="325">
        <f t="shared" si="0"/>
        <v>0</v>
      </c>
    </row>
    <row r="64" spans="2:21">
      <c r="B64" s="332">
        <f t="shared" si="1"/>
        <v>31</v>
      </c>
      <c r="C64" s="325">
        <f>IF(B64&gt;Datos!$C$45,'Formato 6'!G63,0)</f>
        <v>0</v>
      </c>
      <c r="D64" s="325">
        <f>IF(B64&gt;Datos!$C$45,C64*((1+$E$27)^(1/12)-1),0)</f>
        <v>0</v>
      </c>
      <c r="E64" s="325">
        <f>IF(B64&gt;Datos!$C$45,F64-D64,0)</f>
        <v>0</v>
      </c>
      <c r="F64" s="325">
        <f>IF(B64=Datos!$C$45+1,-PMT((1+'Formato 6'!$E$27)^(1/12)-1,Datos!$C$46,C64),IF('Formato 6'!B64&lt;=Datos!$C$47,F63,0))</f>
        <v>0</v>
      </c>
      <c r="G64" s="325">
        <f>IF(B64=Datos!$C$45,'Formato 4'!$F$56,IF('Formato 6'!B64&gt;Datos!$C$45,'Formato 6'!C64-'Formato 6'!E64,0))</f>
        <v>0</v>
      </c>
      <c r="H64" s="7"/>
      <c r="J64" s="332">
        <f t="shared" si="2"/>
        <v>31</v>
      </c>
      <c r="K64" s="325">
        <f>IF(J64&gt;Datos!$C$45,'Formato 6'!O63,0)</f>
        <v>0</v>
      </c>
      <c r="L64" s="325">
        <f>IF(J64&gt;Datos!$C$45,K64*((1+$E$27)^(1/12)-1),0)</f>
        <v>0</v>
      </c>
      <c r="M64" s="325">
        <f>IF(J64&gt;Datos!$C$45,N64-L64,0)</f>
        <v>0</v>
      </c>
      <c r="N64" s="325">
        <f>IF(J64=Datos!$C$45+1,-PMT((1+'Formato 6'!$E$27)^(1/12)-1,Datos!$C$46,K64),IF('Formato 6'!J64&lt;=Datos!$C$47,N63,0))</f>
        <v>0</v>
      </c>
      <c r="O64" s="325">
        <f>IF(J64=Datos!$C$45,'Formato 4'!$M$56,IF('Formato 6'!J64&gt;Datos!$C$45,'Formato 6'!K64-'Formato 6'!M64,0))</f>
        <v>0</v>
      </c>
      <c r="Q64" s="325">
        <f t="shared" si="0"/>
        <v>0</v>
      </c>
    </row>
    <row r="65" spans="2:17">
      <c r="B65" s="332">
        <f t="shared" si="1"/>
        <v>32</v>
      </c>
      <c r="C65" s="325">
        <f>IF(B65&gt;Datos!$C$45,'Formato 6'!G64,0)</f>
        <v>0</v>
      </c>
      <c r="D65" s="325">
        <f>IF(B65&gt;Datos!$C$45,C65*((1+$E$27)^(1/12)-1),0)</f>
        <v>0</v>
      </c>
      <c r="E65" s="325">
        <f>IF(B65&gt;Datos!$C$45,F65-D65,0)</f>
        <v>0</v>
      </c>
      <c r="F65" s="325">
        <f>IF(B65=Datos!$C$45+1,-PMT((1+'Formato 6'!$E$27)^(1/12)-1,Datos!$C$46,C65),IF('Formato 6'!B65&lt;=Datos!$C$47,F64,0))</f>
        <v>0</v>
      </c>
      <c r="G65" s="325">
        <f>IF(B65=Datos!$C$45,'Formato 4'!$F$56,IF('Formato 6'!B65&gt;Datos!$C$45,'Formato 6'!C65-'Formato 6'!E65,0))</f>
        <v>0</v>
      </c>
      <c r="H65" s="7"/>
      <c r="J65" s="332">
        <f t="shared" si="2"/>
        <v>32</v>
      </c>
      <c r="K65" s="325">
        <f>IF(J65&gt;Datos!$C$45,'Formato 6'!O64,0)</f>
        <v>0</v>
      </c>
      <c r="L65" s="325">
        <f>IF(J65&gt;Datos!$C$45,K65*((1+$E$27)^(1/12)-1),0)</f>
        <v>0</v>
      </c>
      <c r="M65" s="325">
        <f>IF(J65&gt;Datos!$C$45,N65-L65,0)</f>
        <v>0</v>
      </c>
      <c r="N65" s="325">
        <f>IF(J65=Datos!$C$45+1,-PMT((1+'Formato 6'!$E$27)^(1/12)-1,Datos!$C$46,K65),IF('Formato 6'!J65&lt;=Datos!$C$47,N64,0))</f>
        <v>0</v>
      </c>
      <c r="O65" s="325">
        <f>IF(J65=Datos!$C$45,'Formato 4'!$M$56,IF('Formato 6'!J65&gt;Datos!$C$45,'Formato 6'!K65-'Formato 6'!M65,0))</f>
        <v>0</v>
      </c>
      <c r="Q65" s="325">
        <f t="shared" si="0"/>
        <v>0</v>
      </c>
    </row>
    <row r="66" spans="2:17">
      <c r="B66" s="332">
        <f t="shared" si="1"/>
        <v>33</v>
      </c>
      <c r="C66" s="325">
        <f>IF(B66&gt;Datos!$C$45,'Formato 6'!G65,0)</f>
        <v>0</v>
      </c>
      <c r="D66" s="325">
        <f>IF(B66&gt;Datos!$C$45,C66*((1+$E$27)^(1/12)-1),0)</f>
        <v>0</v>
      </c>
      <c r="E66" s="325">
        <f>IF(B66&gt;Datos!$C$45,F66-D66,0)</f>
        <v>0</v>
      </c>
      <c r="F66" s="325">
        <f>IF(B66=Datos!$C$45+1,-PMT((1+'Formato 6'!$E$27)^(1/12)-1,Datos!$C$46,C66),IF('Formato 6'!B66&lt;=Datos!$C$47,F65,0))</f>
        <v>0</v>
      </c>
      <c r="G66" s="325">
        <f>IF(B66=Datos!$C$45,'Formato 4'!$F$56,IF('Formato 6'!B66&gt;Datos!$C$45,'Formato 6'!C66-'Formato 6'!E66,0))</f>
        <v>0</v>
      </c>
      <c r="H66" s="7"/>
      <c r="J66" s="332">
        <f t="shared" si="2"/>
        <v>33</v>
      </c>
      <c r="K66" s="325">
        <f>IF(J66&gt;Datos!$C$45,'Formato 6'!O65,0)</f>
        <v>0</v>
      </c>
      <c r="L66" s="325">
        <f>IF(J66&gt;Datos!$C$45,K66*((1+$E$27)^(1/12)-1),0)</f>
        <v>0</v>
      </c>
      <c r="M66" s="325">
        <f>IF(J66&gt;Datos!$C$45,N66-L66,0)</f>
        <v>0</v>
      </c>
      <c r="N66" s="325">
        <f>IF(J66=Datos!$C$45+1,-PMT((1+'Formato 6'!$E$27)^(1/12)-1,Datos!$C$46,K66),IF('Formato 6'!J66&lt;=Datos!$C$47,N65,0))</f>
        <v>0</v>
      </c>
      <c r="O66" s="325">
        <f>IF(J66=Datos!$C$45,'Formato 4'!$M$56,IF('Formato 6'!J66&gt;Datos!$C$45,'Formato 6'!K66-'Formato 6'!M66,0))</f>
        <v>0</v>
      </c>
      <c r="Q66" s="325">
        <f t="shared" si="0"/>
        <v>0</v>
      </c>
    </row>
    <row r="67" spans="2:17">
      <c r="B67" s="332">
        <f t="shared" si="1"/>
        <v>34</v>
      </c>
      <c r="C67" s="325">
        <f>IF(B67&gt;Datos!$C$45,'Formato 6'!G66,0)</f>
        <v>0</v>
      </c>
      <c r="D67" s="325">
        <f>IF(B67&gt;Datos!$C$45,C67*((1+$E$27)^(1/12)-1),0)</f>
        <v>0</v>
      </c>
      <c r="E67" s="325">
        <f>IF(B67&gt;Datos!$C$45,F67-D67,0)</f>
        <v>0</v>
      </c>
      <c r="F67" s="325">
        <f>IF(B67=Datos!$C$45+1,-PMT((1+'Formato 6'!$E$27)^(1/12)-1,Datos!$C$46,C67),IF('Formato 6'!B67&lt;=Datos!$C$47,F66,0))</f>
        <v>0</v>
      </c>
      <c r="G67" s="325">
        <f>IF(B67=Datos!$C$45,'Formato 4'!$F$56,IF('Formato 6'!B67&gt;Datos!$C$45,'Formato 6'!C67-'Formato 6'!E67,0))</f>
        <v>0</v>
      </c>
      <c r="H67" s="7"/>
      <c r="J67" s="332">
        <f t="shared" si="2"/>
        <v>34</v>
      </c>
      <c r="K67" s="325">
        <f>IF(J67&gt;Datos!$C$45,'Formato 6'!O66,0)</f>
        <v>0</v>
      </c>
      <c r="L67" s="325">
        <f>IF(J67&gt;Datos!$C$45,K67*((1+$E$27)^(1/12)-1),0)</f>
        <v>0</v>
      </c>
      <c r="M67" s="325">
        <f>IF(J67&gt;Datos!$C$45,N67-L67,0)</f>
        <v>0</v>
      </c>
      <c r="N67" s="325">
        <f>IF(J67=Datos!$C$45+1,-PMT((1+'Formato 6'!$E$27)^(1/12)-1,Datos!$C$46,K67),IF('Formato 6'!J67&lt;=Datos!$C$47,N66,0))</f>
        <v>0</v>
      </c>
      <c r="O67" s="325">
        <f>IF(J67=Datos!$C$45,'Formato 4'!$M$56,IF('Formato 6'!J67&gt;Datos!$C$45,'Formato 6'!K67-'Formato 6'!M67,0))</f>
        <v>0</v>
      </c>
      <c r="Q67" s="325">
        <f t="shared" si="0"/>
        <v>0</v>
      </c>
    </row>
    <row r="68" spans="2:17">
      <c r="B68" s="332">
        <f t="shared" si="1"/>
        <v>35</v>
      </c>
      <c r="C68" s="325">
        <f>IF(B68&gt;Datos!$C$45,'Formato 6'!G67,0)</f>
        <v>0</v>
      </c>
      <c r="D68" s="325">
        <f>IF(B68&gt;Datos!$C$45,C68*((1+$E$27)^(1/12)-1),0)</f>
        <v>0</v>
      </c>
      <c r="E68" s="325">
        <f>IF(B68&gt;Datos!$C$45,F68-D68,0)</f>
        <v>0</v>
      </c>
      <c r="F68" s="325">
        <f>IF(B68=Datos!$C$45+1,-PMT((1+'Formato 6'!$E$27)^(1/12)-1,Datos!$C$46,C68),IF('Formato 6'!B68&lt;=Datos!$C$47,F67,0))</f>
        <v>0</v>
      </c>
      <c r="G68" s="325">
        <f>IF(B68=Datos!$C$45,'Formato 4'!$F$56,IF('Formato 6'!B68&gt;Datos!$C$45,'Formato 6'!C68-'Formato 6'!E68,0))</f>
        <v>0</v>
      </c>
      <c r="H68" s="7"/>
      <c r="J68" s="332">
        <f t="shared" si="2"/>
        <v>35</v>
      </c>
      <c r="K68" s="325">
        <f>IF(J68&gt;Datos!$C$45,'Formato 6'!O67,0)</f>
        <v>0</v>
      </c>
      <c r="L68" s="325">
        <f>IF(J68&gt;Datos!$C$45,K68*((1+$E$27)^(1/12)-1),0)</f>
        <v>0</v>
      </c>
      <c r="M68" s="325">
        <f>IF(J68&gt;Datos!$C$45,N68-L68,0)</f>
        <v>0</v>
      </c>
      <c r="N68" s="325">
        <f>IF(J68=Datos!$C$45+1,-PMT((1+'Formato 6'!$E$27)^(1/12)-1,Datos!$C$46,K68),IF('Formato 6'!J68&lt;=Datos!$C$47,N67,0))</f>
        <v>0</v>
      </c>
      <c r="O68" s="325">
        <f>IF(J68=Datos!$C$45,'Formato 4'!$M$56,IF('Formato 6'!J68&gt;Datos!$C$45,'Formato 6'!K68-'Formato 6'!M68,0))</f>
        <v>0</v>
      </c>
      <c r="Q68" s="325">
        <f t="shared" si="0"/>
        <v>0</v>
      </c>
    </row>
    <row r="69" spans="2:17">
      <c r="B69" s="332">
        <f t="shared" si="1"/>
        <v>36</v>
      </c>
      <c r="C69" s="325">
        <f>IF(B69&gt;Datos!$C$45,'Formato 6'!G68,0)</f>
        <v>0</v>
      </c>
      <c r="D69" s="325">
        <f>IF(B69&gt;Datos!$C$45,C69*((1+$E$27)^(1/12)-1),0)</f>
        <v>0</v>
      </c>
      <c r="E69" s="325">
        <f>IF(B69&gt;Datos!$C$45,F69-D69,0)</f>
        <v>0</v>
      </c>
      <c r="F69" s="325">
        <f>IF(B69=Datos!$C$45+1,-PMT((1+'Formato 6'!$E$27)^(1/12)-1,Datos!$C$46,C69),IF('Formato 6'!B69&lt;=Datos!$C$47,F68,0))</f>
        <v>0</v>
      </c>
      <c r="G69" s="325">
        <f>IF(B69=Datos!$C$45,'Formato 4'!$F$56,IF('Formato 6'!B69&gt;Datos!$C$45,'Formato 6'!C69-'Formato 6'!E69,0))</f>
        <v>0</v>
      </c>
      <c r="H69" s="7"/>
      <c r="J69" s="332">
        <f t="shared" si="2"/>
        <v>36</v>
      </c>
      <c r="K69" s="325">
        <f>IF(J69&gt;Datos!$C$45,'Formato 6'!O68,0)</f>
        <v>0</v>
      </c>
      <c r="L69" s="325">
        <f>IF(J69&gt;Datos!$C$45,K69*((1+$E$27)^(1/12)-1),0)</f>
        <v>0</v>
      </c>
      <c r="M69" s="325">
        <f>IF(J69&gt;Datos!$C$45,N69-L69,0)</f>
        <v>0</v>
      </c>
      <c r="N69" s="325">
        <f>IF(J69=Datos!$C$45+1,-PMT((1+'Formato 6'!$E$27)^(1/12)-1,Datos!$C$46,K69),IF('Formato 6'!J69&lt;=Datos!$C$47,N68,0))</f>
        <v>0</v>
      </c>
      <c r="O69" s="325">
        <f>IF(J69=Datos!$C$45,'Formato 4'!$M$56,IF('Formato 6'!J69&gt;Datos!$C$45,'Formato 6'!K69-'Formato 6'!M69,0))</f>
        <v>0</v>
      </c>
      <c r="Q69" s="325">
        <f t="shared" si="0"/>
        <v>0</v>
      </c>
    </row>
    <row r="70" spans="2:17">
      <c r="B70" s="332">
        <f t="shared" si="1"/>
        <v>37</v>
      </c>
      <c r="C70" s="325">
        <f>IF(B70&gt;Datos!$C$45,'Formato 6'!G69,0)</f>
        <v>0</v>
      </c>
      <c r="D70" s="325">
        <f>IF(B70&gt;Datos!$C$45,C70*((1+$E$27)^(1/12)-1),0)</f>
        <v>0</v>
      </c>
      <c r="E70" s="325">
        <f>IF(B70&gt;Datos!$C$45,F70-D70,0)</f>
        <v>0</v>
      </c>
      <c r="F70" s="325">
        <f>IF(B70=Datos!$C$45+1,-PMT((1+'Formato 6'!$E$27)^(1/12)-1,Datos!$C$46,C70),IF('Formato 6'!B70&lt;=Datos!$C$47,F69,0))</f>
        <v>0</v>
      </c>
      <c r="G70" s="325">
        <f>IF(B70=Datos!$C$45,'Formato 4'!$F$56,IF('Formato 6'!B70&gt;Datos!$C$45,'Formato 6'!C70-'Formato 6'!E70,0))</f>
        <v>0</v>
      </c>
      <c r="H70" s="7"/>
      <c r="J70" s="332">
        <f t="shared" si="2"/>
        <v>37</v>
      </c>
      <c r="K70" s="325">
        <f>IF(J70&gt;Datos!$C$45,'Formato 6'!O69,0)</f>
        <v>0</v>
      </c>
      <c r="L70" s="325">
        <f>IF(J70&gt;Datos!$C$45,K70*((1+$E$27)^(1/12)-1),0)</f>
        <v>0</v>
      </c>
      <c r="M70" s="325">
        <f>IF(J70&gt;Datos!$C$45,N70-L70,0)</f>
        <v>0</v>
      </c>
      <c r="N70" s="325">
        <f>IF(J70=Datos!$C$45+1,-PMT((1+'Formato 6'!$E$27)^(1/12)-1,Datos!$C$46,K70),IF('Formato 6'!J70&lt;=Datos!$C$47,N69,0))</f>
        <v>0</v>
      </c>
      <c r="O70" s="325">
        <f>IF(J70=Datos!$C$45,'Formato 4'!$M$56,IF('Formato 6'!J70&gt;Datos!$C$45,'Formato 6'!K70-'Formato 6'!M70,0))</f>
        <v>0</v>
      </c>
      <c r="Q70" s="325">
        <f t="shared" si="0"/>
        <v>0</v>
      </c>
    </row>
    <row r="71" spans="2:17">
      <c r="B71" s="332">
        <f t="shared" si="1"/>
        <v>38</v>
      </c>
      <c r="C71" s="325">
        <f>IF(B71&gt;Datos!$C$45,'Formato 6'!G70,0)</f>
        <v>0</v>
      </c>
      <c r="D71" s="325">
        <f>IF(B71&gt;Datos!$C$45,C71*((1+$E$27)^(1/12)-1),0)</f>
        <v>0</v>
      </c>
      <c r="E71" s="325">
        <f>IF(B71&gt;Datos!$C$45,F71-D71,0)</f>
        <v>0</v>
      </c>
      <c r="F71" s="325">
        <f>IF(B71=Datos!$C$45+1,-PMT((1+'Formato 6'!$E$27)^(1/12)-1,Datos!$C$46,C71),IF('Formato 6'!B71&lt;=Datos!$C$47,F70,0))</f>
        <v>0</v>
      </c>
      <c r="G71" s="325">
        <f>IF(B71=Datos!$C$45,'Formato 4'!$F$56,IF('Formato 6'!B71&gt;Datos!$C$45,'Formato 6'!C71-'Formato 6'!E71,0))</f>
        <v>0</v>
      </c>
      <c r="H71" s="7"/>
      <c r="J71" s="332">
        <f t="shared" si="2"/>
        <v>38</v>
      </c>
      <c r="K71" s="325">
        <f>IF(J71&gt;Datos!$C$45,'Formato 6'!O70,0)</f>
        <v>0</v>
      </c>
      <c r="L71" s="325">
        <f>IF(J71&gt;Datos!$C$45,K71*((1+$E$27)^(1/12)-1),0)</f>
        <v>0</v>
      </c>
      <c r="M71" s="325">
        <f>IF(J71&gt;Datos!$C$45,N71-L71,0)</f>
        <v>0</v>
      </c>
      <c r="N71" s="325">
        <f>IF(J71=Datos!$C$45+1,-PMT((1+'Formato 6'!$E$27)^(1/12)-1,Datos!$C$46,K71),IF('Formato 6'!J71&lt;=Datos!$C$47,N70,0))</f>
        <v>0</v>
      </c>
      <c r="O71" s="325">
        <f>IF(J71=Datos!$C$45,'Formato 4'!$M$56,IF('Formato 6'!J71&gt;Datos!$C$45,'Formato 6'!K71-'Formato 6'!M71,0))</f>
        <v>0</v>
      </c>
      <c r="Q71" s="325">
        <f t="shared" si="0"/>
        <v>0</v>
      </c>
    </row>
    <row r="72" spans="2:17">
      <c r="B72" s="332">
        <f>B71+1</f>
        <v>39</v>
      </c>
      <c r="C72" s="325">
        <f>IF(B72&gt;Datos!$C$45,'Formato 6'!G71,0)</f>
        <v>0</v>
      </c>
      <c r="D72" s="325">
        <f>IF(B72&gt;Datos!$C$45,C72*((1+$E$27)^(1/12)-1),0)</f>
        <v>0</v>
      </c>
      <c r="E72" s="325">
        <f>IF(B72&gt;Datos!$C$45,F72-D72,0)</f>
        <v>0</v>
      </c>
      <c r="F72" s="325">
        <f>IF(B72=Datos!$C$45+1,-PMT((1+'Formato 6'!$E$27)^(1/12)-1,Datos!$C$46,C72),IF('Formato 6'!B72&lt;=Datos!$C$47,F71,0))</f>
        <v>0</v>
      </c>
      <c r="G72" s="325">
        <f>IF(B72=Datos!$C$45,'Formato 4'!$F$56,IF('Formato 6'!B72&gt;Datos!$C$45,'Formato 6'!C72-'Formato 6'!E72,0))</f>
        <v>0</v>
      </c>
      <c r="H72" s="7"/>
      <c r="J72" s="332">
        <f>J71+1</f>
        <v>39</v>
      </c>
      <c r="K72" s="325">
        <f>IF(J72&gt;Datos!$C$45,'Formato 6'!O71,0)</f>
        <v>0</v>
      </c>
      <c r="L72" s="325">
        <f>IF(J72&gt;Datos!$C$45,K72*((1+$E$27)^(1/12)-1),0)</f>
        <v>0</v>
      </c>
      <c r="M72" s="325">
        <f>IF(J72&gt;Datos!$C$45,N72-L72,0)</f>
        <v>0</v>
      </c>
      <c r="N72" s="325">
        <f>IF(J72=Datos!$C$45+1,-PMT((1+'Formato 6'!$E$27)^(1/12)-1,Datos!$C$46,K72),IF('Formato 6'!J72&lt;=Datos!$C$47,N71,0))</f>
        <v>0</v>
      </c>
      <c r="O72" s="325">
        <f>IF(J72=Datos!$C$45,'Formato 4'!$M$56,IF('Formato 6'!J72&gt;Datos!$C$45,'Formato 6'!K72-'Formato 6'!M72,0))</f>
        <v>0</v>
      </c>
      <c r="Q72" s="325">
        <f t="shared" si="0"/>
        <v>0</v>
      </c>
    </row>
    <row r="73" spans="2:17">
      <c r="B73" s="332">
        <f t="shared" si="1"/>
        <v>40</v>
      </c>
      <c r="C73" s="325">
        <f>IF(B73&gt;Datos!$C$45,'Formato 6'!G72,0)</f>
        <v>0</v>
      </c>
      <c r="D73" s="325">
        <f>IF(B73&gt;Datos!$C$45,C73*((1+$E$27)^(1/12)-1),0)</f>
        <v>0</v>
      </c>
      <c r="E73" s="325">
        <f>IF(B73&gt;Datos!$C$45,F73-D73,0)</f>
        <v>0</v>
      </c>
      <c r="F73" s="325">
        <f>IF(B73=Datos!$C$45+1,-PMT((1+'Formato 6'!$E$27)^(1/12)-1,Datos!$C$46,C73),IF('Formato 6'!B73&lt;=Datos!$C$47,F72,0))</f>
        <v>0</v>
      </c>
      <c r="G73" s="325">
        <f>IF(B73=Datos!$C$45,'Formato 4'!$F$56,IF('Formato 6'!B73&gt;Datos!$C$45,'Formato 6'!C73-'Formato 6'!E73,0))</f>
        <v>0</v>
      </c>
      <c r="H73" s="7"/>
      <c r="J73" s="332">
        <f t="shared" si="2"/>
        <v>40</v>
      </c>
      <c r="K73" s="325">
        <f>IF(J73&gt;Datos!$C$45,'Formato 6'!O72,0)</f>
        <v>0</v>
      </c>
      <c r="L73" s="325">
        <f>IF(J73&gt;Datos!$C$45,K73*((1+$E$27)^(1/12)-1),0)</f>
        <v>0</v>
      </c>
      <c r="M73" s="325">
        <f>IF(J73&gt;Datos!$C$45,N73-L73,0)</f>
        <v>0</v>
      </c>
      <c r="N73" s="325">
        <f>IF(J73=Datos!$C$45+1,-PMT((1+'Formato 6'!$E$27)^(1/12)-1,Datos!$C$46,K73),IF('Formato 6'!J73&lt;=Datos!$C$47,N72,0))</f>
        <v>0</v>
      </c>
      <c r="O73" s="325">
        <f>IF(J73=Datos!$C$45,'Formato 4'!$M$56,IF('Formato 6'!J73&gt;Datos!$C$45,'Formato 6'!K73-'Formato 6'!M73,0))</f>
        <v>0</v>
      </c>
      <c r="Q73" s="325">
        <f t="shared" si="0"/>
        <v>0</v>
      </c>
    </row>
    <row r="74" spans="2:17">
      <c r="B74" s="332">
        <f t="shared" si="1"/>
        <v>41</v>
      </c>
      <c r="C74" s="325">
        <f>IF(B74&gt;Datos!$C$45,'Formato 6'!G73,0)</f>
        <v>0</v>
      </c>
      <c r="D74" s="325">
        <f>IF(B74&gt;Datos!$C$45,C74*((1+$E$27)^(1/12)-1),0)</f>
        <v>0</v>
      </c>
      <c r="E74" s="325">
        <f>IF(B74&gt;Datos!$C$45,F74-D74,0)</f>
        <v>0</v>
      </c>
      <c r="F74" s="325">
        <f>IF(B74=Datos!$C$45+1,-PMT((1+'Formato 6'!$E$27)^(1/12)-1,Datos!$C$46,C74),IF('Formato 6'!B74&lt;=Datos!$C$47,F73,0))</f>
        <v>0</v>
      </c>
      <c r="G74" s="325">
        <f>IF(B74=Datos!$C$45,'Formato 4'!$F$56,IF('Formato 6'!B74&gt;Datos!$C$45,'Formato 6'!C74-'Formato 6'!E74,0))</f>
        <v>0</v>
      </c>
      <c r="H74" s="7"/>
      <c r="J74" s="332">
        <f t="shared" si="2"/>
        <v>41</v>
      </c>
      <c r="K74" s="325">
        <f>IF(J74&gt;Datos!$C$45,'Formato 6'!O73,0)</f>
        <v>0</v>
      </c>
      <c r="L74" s="325">
        <f>IF(J74&gt;Datos!$C$45,K74*((1+$E$27)^(1/12)-1),0)</f>
        <v>0</v>
      </c>
      <c r="M74" s="325">
        <f>IF(J74&gt;Datos!$C$45,N74-L74,0)</f>
        <v>0</v>
      </c>
      <c r="N74" s="325">
        <f>IF(J74=Datos!$C$45+1,-PMT((1+'Formato 6'!$E$27)^(1/12)-1,Datos!$C$46,K74),IF('Formato 6'!J74&lt;=Datos!$C$47,N73,0))</f>
        <v>0</v>
      </c>
      <c r="O74" s="325">
        <f>IF(J74=Datos!$C$45,'Formato 4'!$M$56,IF('Formato 6'!J74&gt;Datos!$C$45,'Formato 6'!K74-'Formato 6'!M74,0))</f>
        <v>0</v>
      </c>
      <c r="Q74" s="325">
        <f t="shared" si="0"/>
        <v>0</v>
      </c>
    </row>
    <row r="75" spans="2:17">
      <c r="B75" s="332">
        <f t="shared" si="1"/>
        <v>42</v>
      </c>
      <c r="C75" s="325">
        <f>IF(B75&gt;Datos!$C$45,'Formato 6'!G74,0)</f>
        <v>0</v>
      </c>
      <c r="D75" s="325">
        <f>IF(B75&gt;Datos!$C$45,C75*((1+$E$27)^(1/12)-1),0)</f>
        <v>0</v>
      </c>
      <c r="E75" s="325">
        <f>IF(B75&gt;Datos!$C$45,F75-D75,0)</f>
        <v>0</v>
      </c>
      <c r="F75" s="325">
        <f>IF(B75=Datos!$C$45+1,-PMT((1+'Formato 6'!$E$27)^(1/12)-1,Datos!$C$46,C75),IF('Formato 6'!B75&lt;=Datos!$C$47,F74,0))</f>
        <v>0</v>
      </c>
      <c r="G75" s="325">
        <f>IF(B75=Datos!$C$45,'Formato 4'!$F$56,IF('Formato 6'!B75&gt;Datos!$C$45,'Formato 6'!C75-'Formato 6'!E75,0))</f>
        <v>0</v>
      </c>
      <c r="H75" s="7"/>
      <c r="J75" s="332">
        <f t="shared" si="2"/>
        <v>42</v>
      </c>
      <c r="K75" s="325">
        <f>IF(J75&gt;Datos!$C$45,'Formato 6'!O74,0)</f>
        <v>0</v>
      </c>
      <c r="L75" s="325">
        <f>IF(J75&gt;Datos!$C$45,K75*((1+$E$27)^(1/12)-1),0)</f>
        <v>0</v>
      </c>
      <c r="M75" s="325">
        <f>IF(J75&gt;Datos!$C$45,N75-L75,0)</f>
        <v>0</v>
      </c>
      <c r="N75" s="325">
        <f>IF(J75=Datos!$C$45+1,-PMT((1+'Formato 6'!$E$27)^(1/12)-1,Datos!$C$46,K75),IF('Formato 6'!J75&lt;=Datos!$C$47,N74,0))</f>
        <v>0</v>
      </c>
      <c r="O75" s="325">
        <f>IF(J75=Datos!$C$45,'Formato 4'!$M$56,IF('Formato 6'!J75&gt;Datos!$C$45,'Formato 6'!K75-'Formato 6'!M75,0))</f>
        <v>0</v>
      </c>
      <c r="Q75" s="325">
        <f t="shared" si="0"/>
        <v>0</v>
      </c>
    </row>
    <row r="76" spans="2:17">
      <c r="B76" s="332">
        <f t="shared" si="1"/>
        <v>43</v>
      </c>
      <c r="C76" s="325">
        <f>IF(B76&gt;Datos!$C$45,'Formato 6'!G75,0)</f>
        <v>0</v>
      </c>
      <c r="D76" s="325">
        <f>IF(B76&gt;Datos!$C$45,C76*((1+$E$27)^(1/12)-1),0)</f>
        <v>0</v>
      </c>
      <c r="E76" s="325">
        <f>IF(B76&gt;Datos!$C$45,F76-D76,0)</f>
        <v>0</v>
      </c>
      <c r="F76" s="325">
        <f>IF(B76=Datos!$C$45+1,-PMT((1+'Formato 6'!$E$27)^(1/12)-1,Datos!$C$46,C76),IF('Formato 6'!B76&lt;=Datos!$C$47,F75,0))</f>
        <v>0</v>
      </c>
      <c r="G76" s="325">
        <f>IF(B76=Datos!$C$45,'Formato 4'!$F$56,IF('Formato 6'!B76&gt;Datos!$C$45,'Formato 6'!C76-'Formato 6'!E76,0))</f>
        <v>0</v>
      </c>
      <c r="H76" s="7"/>
      <c r="J76" s="332">
        <f t="shared" si="2"/>
        <v>43</v>
      </c>
      <c r="K76" s="325">
        <f>IF(J76&gt;Datos!$C$45,'Formato 6'!O75,0)</f>
        <v>0</v>
      </c>
      <c r="L76" s="325">
        <f>IF(J76&gt;Datos!$C$45,K76*((1+$E$27)^(1/12)-1),0)</f>
        <v>0</v>
      </c>
      <c r="M76" s="325">
        <f>IF(J76&gt;Datos!$C$45,N76-L76,0)</f>
        <v>0</v>
      </c>
      <c r="N76" s="325">
        <f>IF(J76=Datos!$C$45+1,-PMT((1+'Formato 6'!$E$27)^(1/12)-1,Datos!$C$46,K76),IF('Formato 6'!J76&lt;=Datos!$C$47,N75,0))</f>
        <v>0</v>
      </c>
      <c r="O76" s="325">
        <f>IF(J76=Datos!$C$45,'Formato 4'!$M$56,IF('Formato 6'!J76&gt;Datos!$C$45,'Formato 6'!K76-'Formato 6'!M76,0))</f>
        <v>0</v>
      </c>
      <c r="Q76" s="325">
        <f t="shared" si="0"/>
        <v>0</v>
      </c>
    </row>
    <row r="77" spans="2:17">
      <c r="B77" s="332">
        <f t="shared" si="1"/>
        <v>44</v>
      </c>
      <c r="C77" s="325">
        <f>IF(B77&gt;Datos!$C$45,'Formato 6'!G76,0)</f>
        <v>0</v>
      </c>
      <c r="D77" s="325">
        <f>IF(B77&gt;Datos!$C$45,C77*((1+$E$27)^(1/12)-1),0)</f>
        <v>0</v>
      </c>
      <c r="E77" s="325">
        <f>IF(B77&gt;Datos!$C$45,F77-D77,0)</f>
        <v>0</v>
      </c>
      <c r="F77" s="325">
        <f>IF(B77=Datos!$C$45+1,-PMT((1+'Formato 6'!$E$27)^(1/12)-1,Datos!$C$46,C77),IF('Formato 6'!B77&lt;=Datos!$C$47,F76,0))</f>
        <v>0</v>
      </c>
      <c r="G77" s="325">
        <f>IF(B77=Datos!$C$45,'Formato 4'!$F$56,IF('Formato 6'!B77&gt;Datos!$C$45,'Formato 6'!C77-'Formato 6'!E77,0))</f>
        <v>0</v>
      </c>
      <c r="H77" s="7"/>
      <c r="J77" s="332">
        <f t="shared" si="2"/>
        <v>44</v>
      </c>
      <c r="K77" s="325">
        <f>IF(J77&gt;Datos!$C$45,'Formato 6'!O76,0)</f>
        <v>0</v>
      </c>
      <c r="L77" s="325">
        <f>IF(J77&gt;Datos!$C$45,K77*((1+$E$27)^(1/12)-1),0)</f>
        <v>0</v>
      </c>
      <c r="M77" s="325">
        <f>IF(J77&gt;Datos!$C$45,N77-L77,0)</f>
        <v>0</v>
      </c>
      <c r="N77" s="325">
        <f>IF(J77=Datos!$C$45+1,-PMT((1+'Formato 6'!$E$27)^(1/12)-1,Datos!$C$46,K77),IF('Formato 6'!J77&lt;=Datos!$C$47,N76,0))</f>
        <v>0</v>
      </c>
      <c r="O77" s="325">
        <f>IF(J77=Datos!$C$45,'Formato 4'!$M$56,IF('Formato 6'!J77&gt;Datos!$C$45,'Formato 6'!K77-'Formato 6'!M77,0))</f>
        <v>0</v>
      </c>
      <c r="Q77" s="325">
        <f t="shared" si="0"/>
        <v>0</v>
      </c>
    </row>
    <row r="78" spans="2:17">
      <c r="B78" s="332">
        <f t="shared" si="1"/>
        <v>45</v>
      </c>
      <c r="C78" s="325">
        <f>IF(B78&gt;Datos!$C$45,'Formato 6'!G77,0)</f>
        <v>0</v>
      </c>
      <c r="D78" s="325">
        <f>IF(B78&gt;Datos!$C$45,C78*((1+$E$27)^(1/12)-1),0)</f>
        <v>0</v>
      </c>
      <c r="E78" s="325">
        <f>IF(B78&gt;Datos!$C$45,F78-D78,0)</f>
        <v>0</v>
      </c>
      <c r="F78" s="325">
        <f>IF(B78=Datos!$C$45+1,-PMT((1+'Formato 6'!$E$27)^(1/12)-1,Datos!$C$46,C78),IF('Formato 6'!B78&lt;=Datos!$C$47,F77,0))</f>
        <v>0</v>
      </c>
      <c r="G78" s="325">
        <f>IF(B78=Datos!$C$45,'Formato 4'!$F$56,IF('Formato 6'!B78&gt;Datos!$C$45,'Formato 6'!C78-'Formato 6'!E78,0))</f>
        <v>0</v>
      </c>
      <c r="H78" s="7"/>
      <c r="J78" s="332">
        <f t="shared" si="2"/>
        <v>45</v>
      </c>
      <c r="K78" s="325">
        <f>IF(J78&gt;Datos!$C$45,'Formato 6'!O77,0)</f>
        <v>0</v>
      </c>
      <c r="L78" s="325">
        <f>IF(J78&gt;Datos!$C$45,K78*((1+$E$27)^(1/12)-1),0)</f>
        <v>0</v>
      </c>
      <c r="M78" s="325">
        <f>IF(J78&gt;Datos!$C$45,N78-L78,0)</f>
        <v>0</v>
      </c>
      <c r="N78" s="325">
        <f>IF(J78=Datos!$C$45+1,-PMT((1+'Formato 6'!$E$27)^(1/12)-1,Datos!$C$46,K78),IF('Formato 6'!J78&lt;=Datos!$C$47,N77,0))</f>
        <v>0</v>
      </c>
      <c r="O78" s="325">
        <f>IF(J78=Datos!$C$45,'Formato 4'!$M$56,IF('Formato 6'!J78&gt;Datos!$C$45,'Formato 6'!K78-'Formato 6'!M78,0))</f>
        <v>0</v>
      </c>
      <c r="Q78" s="325">
        <f t="shared" si="0"/>
        <v>0</v>
      </c>
    </row>
    <row r="79" spans="2:17">
      <c r="B79" s="332">
        <f t="shared" si="1"/>
        <v>46</v>
      </c>
      <c r="C79" s="325">
        <f>IF(B79&gt;Datos!$C$45,'Formato 6'!G78,0)</f>
        <v>0</v>
      </c>
      <c r="D79" s="325">
        <f>IF(B79&gt;Datos!$C$45,C79*((1+$E$27)^(1/12)-1),0)</f>
        <v>0</v>
      </c>
      <c r="E79" s="325">
        <f>IF(B79&gt;Datos!$C$45,F79-D79,0)</f>
        <v>0</v>
      </c>
      <c r="F79" s="325">
        <f>IF(B79=Datos!$C$45+1,-PMT((1+'Formato 6'!$E$27)^(1/12)-1,Datos!$C$46,C79),IF('Formato 6'!B79&lt;=Datos!$C$47,F78,0))</f>
        <v>0</v>
      </c>
      <c r="G79" s="325">
        <f>IF(B79=Datos!$C$45,'Formato 4'!$F$56,IF('Formato 6'!B79&gt;Datos!$C$45,'Formato 6'!C79-'Formato 6'!E79,0))</f>
        <v>0</v>
      </c>
      <c r="H79" s="7"/>
      <c r="J79" s="332">
        <f t="shared" si="2"/>
        <v>46</v>
      </c>
      <c r="K79" s="325">
        <f>IF(J79&gt;Datos!$C$45,'Formato 6'!O78,0)</f>
        <v>0</v>
      </c>
      <c r="L79" s="325">
        <f>IF(J79&gt;Datos!$C$45,K79*((1+$E$27)^(1/12)-1),0)</f>
        <v>0</v>
      </c>
      <c r="M79" s="325">
        <f>IF(J79&gt;Datos!$C$45,N79-L79,0)</f>
        <v>0</v>
      </c>
      <c r="N79" s="325">
        <f>IF(J79=Datos!$C$45+1,-PMT((1+'Formato 6'!$E$27)^(1/12)-1,Datos!$C$46,K79),IF('Formato 6'!J79&lt;=Datos!$C$47,N78,0))</f>
        <v>0</v>
      </c>
      <c r="O79" s="325">
        <f>IF(J79=Datos!$C$45,'Formato 4'!$M$56,IF('Formato 6'!J79&gt;Datos!$C$45,'Formato 6'!K79-'Formato 6'!M79,0))</f>
        <v>0</v>
      </c>
      <c r="Q79" s="325">
        <f t="shared" si="0"/>
        <v>0</v>
      </c>
    </row>
    <row r="80" spans="2:17">
      <c r="B80" s="332">
        <f t="shared" si="1"/>
        <v>47</v>
      </c>
      <c r="C80" s="325">
        <f>IF(B80&gt;Datos!$C$45,'Formato 6'!G79,0)</f>
        <v>0</v>
      </c>
      <c r="D80" s="325">
        <f>IF(B80&gt;Datos!$C$45,C80*((1+$E$27)^(1/12)-1),0)</f>
        <v>0</v>
      </c>
      <c r="E80" s="325">
        <f>IF(B80&gt;Datos!$C$45,F80-D80,0)</f>
        <v>0</v>
      </c>
      <c r="F80" s="325">
        <f>IF(B80=Datos!$C$45+1,-PMT((1+'Formato 6'!$E$27)^(1/12)-1,Datos!$C$46,C80),IF('Formato 6'!B80&lt;=Datos!$C$47,F79,0))</f>
        <v>0</v>
      </c>
      <c r="G80" s="325">
        <f>IF(B80=Datos!$C$45,'Formato 4'!$F$56,IF('Formato 6'!B80&gt;Datos!$C$45,'Formato 6'!C80-'Formato 6'!E80,0))</f>
        <v>0</v>
      </c>
      <c r="H80" s="7"/>
      <c r="J80" s="332">
        <f t="shared" si="2"/>
        <v>47</v>
      </c>
      <c r="K80" s="325">
        <f>IF(J80&gt;Datos!$C$45,'Formato 6'!O79,0)</f>
        <v>0</v>
      </c>
      <c r="L80" s="325">
        <f>IF(J80&gt;Datos!$C$45,K80*((1+$E$27)^(1/12)-1),0)</f>
        <v>0</v>
      </c>
      <c r="M80" s="325">
        <f>IF(J80&gt;Datos!$C$45,N80-L80,0)</f>
        <v>0</v>
      </c>
      <c r="N80" s="325">
        <f>IF(J80=Datos!$C$45+1,-PMT((1+'Formato 6'!$E$27)^(1/12)-1,Datos!$C$46,K80),IF('Formato 6'!J80&lt;=Datos!$C$47,N79,0))</f>
        <v>0</v>
      </c>
      <c r="O80" s="325">
        <f>IF(J80=Datos!$C$45,'Formato 4'!$M$56,IF('Formato 6'!J80&gt;Datos!$C$45,'Formato 6'!K80-'Formato 6'!M80,0))</f>
        <v>0</v>
      </c>
      <c r="Q80" s="325">
        <f t="shared" si="0"/>
        <v>0</v>
      </c>
    </row>
    <row r="81" spans="2:17">
      <c r="B81" s="332">
        <f t="shared" si="1"/>
        <v>48</v>
      </c>
      <c r="C81" s="325">
        <f>IF(B81&gt;Datos!$C$45,'Formato 6'!G80,0)</f>
        <v>0</v>
      </c>
      <c r="D81" s="325">
        <f>IF(B81&gt;Datos!$C$45,C81*((1+$E$27)^(1/12)-1),0)</f>
        <v>0</v>
      </c>
      <c r="E81" s="325">
        <f>IF(B81&gt;Datos!$C$45,F81-D81,0)</f>
        <v>0</v>
      </c>
      <c r="F81" s="325">
        <f>IF(B81=Datos!$C$45+1,-PMT((1+'Formato 6'!$E$27)^(1/12)-1,Datos!$C$46,C81),IF('Formato 6'!B81&lt;=Datos!$C$47,F80,0))</f>
        <v>0</v>
      </c>
      <c r="G81" s="325">
        <f>IF(B81=Datos!$C$45,'Formato 4'!$F$56,IF('Formato 6'!B81&gt;Datos!$C$45,'Formato 6'!C81-'Formato 6'!E81,0))</f>
        <v>0</v>
      </c>
      <c r="H81" s="7"/>
      <c r="J81" s="332">
        <f t="shared" si="2"/>
        <v>48</v>
      </c>
      <c r="K81" s="325">
        <f>IF(J81&gt;Datos!$C$45,'Formato 6'!O80,0)</f>
        <v>0</v>
      </c>
      <c r="L81" s="325">
        <f>IF(J81&gt;Datos!$C$45,K81*((1+$E$27)^(1/12)-1),0)</f>
        <v>0</v>
      </c>
      <c r="M81" s="325">
        <f>IF(J81&gt;Datos!$C$45,N81-L81,0)</f>
        <v>0</v>
      </c>
      <c r="N81" s="325">
        <f>IF(J81=Datos!$C$45+1,-PMT((1+'Formato 6'!$E$27)^(1/12)-1,Datos!$C$46,K81),IF('Formato 6'!J81&lt;=Datos!$C$47,N80,0))</f>
        <v>0</v>
      </c>
      <c r="O81" s="325">
        <f>IF(J81=Datos!$C$45,'Formato 4'!$M$56,IF('Formato 6'!J81&gt;Datos!$C$45,'Formato 6'!K81-'Formato 6'!M81,0))</f>
        <v>0</v>
      </c>
      <c r="Q81" s="325">
        <f t="shared" si="0"/>
        <v>0</v>
      </c>
    </row>
    <row r="82" spans="2:17">
      <c r="B82" s="332">
        <f t="shared" si="1"/>
        <v>49</v>
      </c>
      <c r="C82" s="325">
        <f>IF(B82&gt;Datos!$C$45,'Formato 6'!G81,0)</f>
        <v>0</v>
      </c>
      <c r="D82" s="325">
        <f>IF(B82&gt;Datos!$C$45,C82*((1+$E$27)^(1/12)-1),0)</f>
        <v>0</v>
      </c>
      <c r="E82" s="325">
        <f>IF(B82&gt;Datos!$C$45,F82-D82,0)</f>
        <v>0</v>
      </c>
      <c r="F82" s="325">
        <f>IF(B82=Datos!$C$45+1,-PMT((1+'Formato 6'!$E$27)^(1/12)-1,Datos!$C$46,C82),IF('Formato 6'!B82&lt;=Datos!$C$47,F81,0))</f>
        <v>0</v>
      </c>
      <c r="G82" s="325">
        <f>IF(B82=Datos!$C$45,'Formato 4'!$F$56,IF('Formato 6'!B82&gt;Datos!$C$45,'Formato 6'!C82-'Formato 6'!E82,0))</f>
        <v>0</v>
      </c>
      <c r="H82" s="7"/>
      <c r="J82" s="332">
        <f t="shared" si="2"/>
        <v>49</v>
      </c>
      <c r="K82" s="325">
        <f>IF(J82&gt;Datos!$C$45,'Formato 6'!O81,0)</f>
        <v>0</v>
      </c>
      <c r="L82" s="325">
        <f>IF(J82&gt;Datos!$C$45,K82*((1+$E$27)^(1/12)-1),0)</f>
        <v>0</v>
      </c>
      <c r="M82" s="325">
        <f>IF(J82&gt;Datos!$C$45,N82-L82,0)</f>
        <v>0</v>
      </c>
      <c r="N82" s="325">
        <f>IF(J82=Datos!$C$45+1,-PMT((1+'Formato 6'!$E$27)^(1/12)-1,Datos!$C$46,K82),IF('Formato 6'!J82&lt;=Datos!$C$47,N81,0))</f>
        <v>0</v>
      </c>
      <c r="O82" s="325">
        <f>IF(J82=Datos!$C$45,'Formato 4'!$M$56,IF('Formato 6'!J82&gt;Datos!$C$45,'Formato 6'!K82-'Formato 6'!M82,0))</f>
        <v>0</v>
      </c>
      <c r="Q82" s="325">
        <f t="shared" si="0"/>
        <v>0</v>
      </c>
    </row>
    <row r="83" spans="2:17">
      <c r="B83" s="332">
        <f t="shared" si="1"/>
        <v>50</v>
      </c>
      <c r="C83" s="325">
        <f>IF(B83&gt;Datos!$C$45,'Formato 6'!G82,0)</f>
        <v>0</v>
      </c>
      <c r="D83" s="325">
        <f>IF(B83&gt;Datos!$C$45,C83*((1+$E$27)^(1/12)-1),0)</f>
        <v>0</v>
      </c>
      <c r="E83" s="325">
        <f>IF(B83&gt;Datos!$C$45,F83-D83,0)</f>
        <v>0</v>
      </c>
      <c r="F83" s="325">
        <f>IF(B83=Datos!$C$45+1,-PMT((1+'Formato 6'!$E$27)^(1/12)-1,Datos!$C$46,C83),IF('Formato 6'!B83&lt;=Datos!$C$47,F82,0))</f>
        <v>0</v>
      </c>
      <c r="G83" s="325">
        <f>IF(B83=Datos!$C$45,'Formato 4'!$F$56,IF('Formato 6'!B83&gt;Datos!$C$45,'Formato 6'!C83-'Formato 6'!E83,0))</f>
        <v>0</v>
      </c>
      <c r="H83" s="7"/>
      <c r="J83" s="332">
        <f t="shared" si="2"/>
        <v>50</v>
      </c>
      <c r="K83" s="325">
        <f>IF(J83&gt;Datos!$C$45,'Formato 6'!O82,0)</f>
        <v>0</v>
      </c>
      <c r="L83" s="325">
        <f>IF(J83&gt;Datos!$C$45,K83*((1+$E$27)^(1/12)-1),0)</f>
        <v>0</v>
      </c>
      <c r="M83" s="325">
        <f>IF(J83&gt;Datos!$C$45,N83-L83,0)</f>
        <v>0</v>
      </c>
      <c r="N83" s="325">
        <f>IF(J83=Datos!$C$45+1,-PMT((1+'Formato 6'!$E$27)^(1/12)-1,Datos!$C$46,K83),IF('Formato 6'!J83&lt;=Datos!$C$47,N82,0))</f>
        <v>0</v>
      </c>
      <c r="O83" s="325">
        <f>IF(J83=Datos!$C$45,'Formato 4'!$M$56,IF('Formato 6'!J83&gt;Datos!$C$45,'Formato 6'!K83-'Formato 6'!M83,0))</f>
        <v>0</v>
      </c>
      <c r="Q83" s="325">
        <f t="shared" si="0"/>
        <v>0</v>
      </c>
    </row>
    <row r="84" spans="2:17">
      <c r="B84" s="332">
        <f t="shared" si="1"/>
        <v>51</v>
      </c>
      <c r="C84" s="325">
        <f>IF(B84&gt;Datos!$C$45,'Formato 6'!G83,0)</f>
        <v>0</v>
      </c>
      <c r="D84" s="325">
        <f>IF(B84&gt;Datos!$C$45,C84*((1+$E$27)^(1/12)-1),0)</f>
        <v>0</v>
      </c>
      <c r="E84" s="325">
        <f>IF(B84&gt;Datos!$C$45,F84-D84,0)</f>
        <v>0</v>
      </c>
      <c r="F84" s="325">
        <f>IF(B84=Datos!$C$45+1,-PMT((1+'Formato 6'!$E$27)^(1/12)-1,Datos!$C$46,C84),IF('Formato 6'!B84&lt;=Datos!$C$47,F83,0))</f>
        <v>0</v>
      </c>
      <c r="G84" s="325">
        <f>IF(B84=Datos!$C$45,'Formato 4'!$F$56,IF('Formato 6'!B84&gt;Datos!$C$45,'Formato 6'!C84-'Formato 6'!E84,0))</f>
        <v>0</v>
      </c>
      <c r="H84" s="7"/>
      <c r="J84" s="332">
        <f t="shared" si="2"/>
        <v>51</v>
      </c>
      <c r="K84" s="325">
        <f>IF(J84&gt;Datos!$C$45,'Formato 6'!O83,0)</f>
        <v>0</v>
      </c>
      <c r="L84" s="325">
        <f>IF(J84&gt;Datos!$C$45,K84*((1+$E$27)^(1/12)-1),0)</f>
        <v>0</v>
      </c>
      <c r="M84" s="325">
        <f>IF(J84&gt;Datos!$C$45,N84-L84,0)</f>
        <v>0</v>
      </c>
      <c r="N84" s="325">
        <f>IF(J84=Datos!$C$45+1,-PMT((1+'Formato 6'!$E$27)^(1/12)-1,Datos!$C$46,K84),IF('Formato 6'!J84&lt;=Datos!$C$47,N83,0))</f>
        <v>0</v>
      </c>
      <c r="O84" s="325">
        <f>IF(J84=Datos!$C$45,'Formato 4'!$M$56,IF('Formato 6'!J84&gt;Datos!$C$45,'Formato 6'!K84-'Formato 6'!M84,0))</f>
        <v>0</v>
      </c>
      <c r="Q84" s="325">
        <f t="shared" si="0"/>
        <v>0</v>
      </c>
    </row>
    <row r="85" spans="2:17">
      <c r="B85" s="332">
        <f t="shared" si="1"/>
        <v>52</v>
      </c>
      <c r="C85" s="325">
        <f>IF(B85&gt;Datos!$C$45,'Formato 6'!G84,0)</f>
        <v>0</v>
      </c>
      <c r="D85" s="325">
        <f>IF(B85&gt;Datos!$C$45,C85*((1+$E$27)^(1/12)-1),0)</f>
        <v>0</v>
      </c>
      <c r="E85" s="325">
        <f>IF(B85&gt;Datos!$C$45,F85-D85,0)</f>
        <v>0</v>
      </c>
      <c r="F85" s="325">
        <f>IF(B85=Datos!$C$45+1,-PMT((1+'Formato 6'!$E$27)^(1/12)-1,Datos!$C$46,C85),IF('Formato 6'!B85&lt;=Datos!$C$47,F84,0))</f>
        <v>0</v>
      </c>
      <c r="G85" s="325">
        <f>IF(B85=Datos!$C$45,'Formato 4'!$F$56,IF('Formato 6'!B85&gt;Datos!$C$45,'Formato 6'!C85-'Formato 6'!E85,0))</f>
        <v>0</v>
      </c>
      <c r="H85" s="7"/>
      <c r="J85" s="332">
        <f t="shared" si="2"/>
        <v>52</v>
      </c>
      <c r="K85" s="325">
        <f>IF(J85&gt;Datos!$C$45,'Formato 6'!O84,0)</f>
        <v>0</v>
      </c>
      <c r="L85" s="325">
        <f>IF(J85&gt;Datos!$C$45,K85*((1+$E$27)^(1/12)-1),0)</f>
        <v>0</v>
      </c>
      <c r="M85" s="325">
        <f>IF(J85&gt;Datos!$C$45,N85-L85,0)</f>
        <v>0</v>
      </c>
      <c r="N85" s="325">
        <f>IF(J85=Datos!$C$45+1,-PMT((1+'Formato 6'!$E$27)^(1/12)-1,Datos!$C$46,K85),IF('Formato 6'!J85&lt;=Datos!$C$47,N84,0))</f>
        <v>0</v>
      </c>
      <c r="O85" s="325">
        <f>IF(J85=Datos!$C$45,'Formato 4'!$M$56,IF('Formato 6'!J85&gt;Datos!$C$45,'Formato 6'!K85-'Formato 6'!M85,0))</f>
        <v>0</v>
      </c>
      <c r="Q85" s="325">
        <f t="shared" si="0"/>
        <v>0</v>
      </c>
    </row>
    <row r="86" spans="2:17">
      <c r="B86" s="332">
        <f t="shared" si="1"/>
        <v>53</v>
      </c>
      <c r="C86" s="325">
        <f>IF(B86&gt;Datos!$C$45,'Formato 6'!G85,0)</f>
        <v>0</v>
      </c>
      <c r="D86" s="325">
        <f>IF(B86&gt;Datos!$C$45,C86*((1+$E$27)^(1/12)-1),0)</f>
        <v>0</v>
      </c>
      <c r="E86" s="325">
        <f>IF(B86&gt;Datos!$C$45,F86-D86,0)</f>
        <v>0</v>
      </c>
      <c r="F86" s="325">
        <f>IF(B86=Datos!$C$45+1,-PMT((1+'Formato 6'!$E$27)^(1/12)-1,Datos!$C$46,C86),IF('Formato 6'!B86&lt;=Datos!$C$47,F85,0))</f>
        <v>0</v>
      </c>
      <c r="G86" s="325">
        <f>IF(B86=Datos!$C$45,'Formato 4'!$F$56,IF('Formato 6'!B86&gt;Datos!$C$45,'Formato 6'!C86-'Formato 6'!E86,0))</f>
        <v>0</v>
      </c>
      <c r="H86" s="7"/>
      <c r="J86" s="332">
        <f t="shared" si="2"/>
        <v>53</v>
      </c>
      <c r="K86" s="325">
        <f>IF(J86&gt;Datos!$C$45,'Formato 6'!O85,0)</f>
        <v>0</v>
      </c>
      <c r="L86" s="325">
        <f>IF(J86&gt;Datos!$C$45,K86*((1+$E$27)^(1/12)-1),0)</f>
        <v>0</v>
      </c>
      <c r="M86" s="325">
        <f>IF(J86&gt;Datos!$C$45,N86-L86,0)</f>
        <v>0</v>
      </c>
      <c r="N86" s="325">
        <f>IF(J86=Datos!$C$45+1,-PMT((1+'Formato 6'!$E$27)^(1/12)-1,Datos!$C$46,K86),IF('Formato 6'!J86&lt;=Datos!$C$47,N85,0))</f>
        <v>0</v>
      </c>
      <c r="O86" s="325">
        <f>IF(J86=Datos!$C$45,'Formato 4'!$M$56,IF('Formato 6'!J86&gt;Datos!$C$45,'Formato 6'!K86-'Formato 6'!M86,0))</f>
        <v>0</v>
      </c>
      <c r="Q86" s="325">
        <f t="shared" si="0"/>
        <v>0</v>
      </c>
    </row>
    <row r="87" spans="2:17">
      <c r="B87" s="332">
        <f t="shared" si="1"/>
        <v>54</v>
      </c>
      <c r="C87" s="325">
        <f>IF(B87&gt;Datos!$C$45,'Formato 6'!G86,0)</f>
        <v>0</v>
      </c>
      <c r="D87" s="325">
        <f>IF(B87&gt;Datos!$C$45,C87*((1+$E$27)^(1/12)-1),0)</f>
        <v>0</v>
      </c>
      <c r="E87" s="325">
        <f>IF(B87&gt;Datos!$C$45,F87-D87,0)</f>
        <v>0</v>
      </c>
      <c r="F87" s="325">
        <f>IF(B87=Datos!$C$45+1,-PMT((1+'Formato 6'!$E$27)^(1/12)-1,Datos!$C$46,C87),IF('Formato 6'!B87&lt;=Datos!$C$47,F86,0))</f>
        <v>0</v>
      </c>
      <c r="G87" s="325">
        <f>IF(B87=Datos!$C$45,'Formato 4'!$F$56,IF('Formato 6'!B87&gt;Datos!$C$45,'Formato 6'!C87-'Formato 6'!E87,0))</f>
        <v>0</v>
      </c>
      <c r="H87" s="7"/>
      <c r="J87" s="332">
        <f t="shared" si="2"/>
        <v>54</v>
      </c>
      <c r="K87" s="325">
        <f>IF(J87&gt;Datos!$C$45,'Formato 6'!O86,0)</f>
        <v>0</v>
      </c>
      <c r="L87" s="325">
        <f>IF(J87&gt;Datos!$C$45,K87*((1+$E$27)^(1/12)-1),0)</f>
        <v>0</v>
      </c>
      <c r="M87" s="325">
        <f>IF(J87&gt;Datos!$C$45,N87-L87,0)</f>
        <v>0</v>
      </c>
      <c r="N87" s="325">
        <f>IF(J87=Datos!$C$45+1,-PMT((1+'Formato 6'!$E$27)^(1/12)-1,Datos!$C$46,K87),IF('Formato 6'!J87&lt;=Datos!$C$47,N86,0))</f>
        <v>0</v>
      </c>
      <c r="O87" s="325">
        <f>IF(J87=Datos!$C$45,'Formato 4'!$M$56,IF('Formato 6'!J87&gt;Datos!$C$45,'Formato 6'!K87-'Formato 6'!M87,0))</f>
        <v>0</v>
      </c>
      <c r="Q87" s="325">
        <f t="shared" si="0"/>
        <v>0</v>
      </c>
    </row>
    <row r="88" spans="2:17">
      <c r="B88" s="332">
        <f t="shared" si="1"/>
        <v>55</v>
      </c>
      <c r="C88" s="325">
        <f>IF(B88&gt;Datos!$C$45,'Formato 6'!G87,0)</f>
        <v>0</v>
      </c>
      <c r="D88" s="325">
        <f>IF(B88&gt;Datos!$C$45,C88*((1+$E$27)^(1/12)-1),0)</f>
        <v>0</v>
      </c>
      <c r="E88" s="325">
        <f>IF(B88&gt;Datos!$C$45,F88-D88,0)</f>
        <v>0</v>
      </c>
      <c r="F88" s="325">
        <f>IF(B88=Datos!$C$45+1,-PMT((1+'Formato 6'!$E$27)^(1/12)-1,Datos!$C$46,C88),IF('Formato 6'!B88&lt;=Datos!$C$47,F87,0))</f>
        <v>0</v>
      </c>
      <c r="G88" s="325">
        <f>IF(B88=Datos!$C$45,'Formato 4'!$F$56,IF('Formato 6'!B88&gt;Datos!$C$45,'Formato 6'!C88-'Formato 6'!E88,0))</f>
        <v>0</v>
      </c>
      <c r="H88" s="7"/>
      <c r="J88" s="332">
        <f t="shared" si="2"/>
        <v>55</v>
      </c>
      <c r="K88" s="325">
        <f>IF(J88&gt;Datos!$C$45,'Formato 6'!O87,0)</f>
        <v>0</v>
      </c>
      <c r="L88" s="325">
        <f>IF(J88&gt;Datos!$C$45,K88*((1+$E$27)^(1/12)-1),0)</f>
        <v>0</v>
      </c>
      <c r="M88" s="325">
        <f>IF(J88&gt;Datos!$C$45,N88-L88,0)</f>
        <v>0</v>
      </c>
      <c r="N88" s="325">
        <f>IF(J88=Datos!$C$45+1,-PMT((1+'Formato 6'!$E$27)^(1/12)-1,Datos!$C$46,K88),IF('Formato 6'!J88&lt;=Datos!$C$47,N87,0))</f>
        <v>0</v>
      </c>
      <c r="O88" s="325">
        <f>IF(J88=Datos!$C$45,'Formato 4'!$M$56,IF('Formato 6'!J88&gt;Datos!$C$45,'Formato 6'!K88-'Formato 6'!M88,0))</f>
        <v>0</v>
      </c>
      <c r="Q88" s="325">
        <f t="shared" si="0"/>
        <v>0</v>
      </c>
    </row>
    <row r="89" spans="2:17">
      <c r="B89" s="332">
        <f t="shared" si="1"/>
        <v>56</v>
      </c>
      <c r="C89" s="325">
        <f>IF(B89&gt;Datos!$C$45,'Formato 6'!G88,0)</f>
        <v>0</v>
      </c>
      <c r="D89" s="325">
        <f>IF(B89&gt;Datos!$C$45,C89*((1+$E$27)^(1/12)-1),0)</f>
        <v>0</v>
      </c>
      <c r="E89" s="325">
        <f>IF(B89&gt;Datos!$C$45,F89-D89,0)</f>
        <v>0</v>
      </c>
      <c r="F89" s="325">
        <f>IF(B89=Datos!$C$45+1,-PMT((1+'Formato 6'!$E$27)^(1/12)-1,Datos!$C$46,C89),IF('Formato 6'!B89&lt;=Datos!$C$47,F88,0))</f>
        <v>0</v>
      </c>
      <c r="G89" s="325">
        <f>IF(B89=Datos!$C$45,'Formato 4'!$F$56,IF('Formato 6'!B89&gt;Datos!$C$45,'Formato 6'!C89-'Formato 6'!E89,0))</f>
        <v>0</v>
      </c>
      <c r="H89" s="7"/>
      <c r="J89" s="332">
        <f t="shared" si="2"/>
        <v>56</v>
      </c>
      <c r="K89" s="325">
        <f>IF(J89&gt;Datos!$C$45,'Formato 6'!O88,0)</f>
        <v>0</v>
      </c>
      <c r="L89" s="325">
        <f>IF(J89&gt;Datos!$C$45,K89*((1+$E$27)^(1/12)-1),0)</f>
        <v>0</v>
      </c>
      <c r="M89" s="325">
        <f>IF(J89&gt;Datos!$C$45,N89-L89,0)</f>
        <v>0</v>
      </c>
      <c r="N89" s="325">
        <f>IF(J89=Datos!$C$45+1,-PMT((1+'Formato 6'!$E$27)^(1/12)-1,Datos!$C$46,K89),IF('Formato 6'!J89&lt;=Datos!$C$47,N88,0))</f>
        <v>0</v>
      </c>
      <c r="O89" s="325">
        <f>IF(J89=Datos!$C$45,'Formato 4'!$M$56,IF('Formato 6'!J89&gt;Datos!$C$45,'Formato 6'!K89-'Formato 6'!M89,0))</f>
        <v>0</v>
      </c>
      <c r="Q89" s="325">
        <f t="shared" si="0"/>
        <v>0</v>
      </c>
    </row>
    <row r="90" spans="2:17">
      <c r="B90" s="332">
        <f t="shared" si="1"/>
        <v>57</v>
      </c>
      <c r="C90" s="325">
        <f>IF(B90&gt;Datos!$C$45,'Formato 6'!G89,0)</f>
        <v>0</v>
      </c>
      <c r="D90" s="325">
        <f>IF(B90&gt;Datos!$C$45,C90*((1+$E$27)^(1/12)-1),0)</f>
        <v>0</v>
      </c>
      <c r="E90" s="325">
        <f>IF(B90&gt;Datos!$C$45,F90-D90,0)</f>
        <v>0</v>
      </c>
      <c r="F90" s="325">
        <f>IF(B90=Datos!$C$45+1,-PMT((1+'Formato 6'!$E$27)^(1/12)-1,Datos!$C$46,C90),IF('Formato 6'!B90&lt;=Datos!$C$47,F89,0))</f>
        <v>0</v>
      </c>
      <c r="G90" s="325">
        <f>IF(B90=Datos!$C$45,'Formato 4'!$F$56,IF('Formato 6'!B90&gt;Datos!$C$45,'Formato 6'!C90-'Formato 6'!E90,0))</f>
        <v>0</v>
      </c>
      <c r="H90" s="7"/>
      <c r="J90" s="332">
        <f t="shared" si="2"/>
        <v>57</v>
      </c>
      <c r="K90" s="325">
        <f>IF(J90&gt;Datos!$C$45,'Formato 6'!O89,0)</f>
        <v>0</v>
      </c>
      <c r="L90" s="325">
        <f>IF(J90&gt;Datos!$C$45,K90*((1+$E$27)^(1/12)-1),0)</f>
        <v>0</v>
      </c>
      <c r="M90" s="325">
        <f>IF(J90&gt;Datos!$C$45,N90-L90,0)</f>
        <v>0</v>
      </c>
      <c r="N90" s="325">
        <f>IF(J90=Datos!$C$45+1,-PMT((1+'Formato 6'!$E$27)^(1/12)-1,Datos!$C$46,K90),IF('Formato 6'!J90&lt;=Datos!$C$47,N89,0))</f>
        <v>0</v>
      </c>
      <c r="O90" s="325">
        <f>IF(J90=Datos!$C$45,'Formato 4'!$M$56,IF('Formato 6'!J90&gt;Datos!$C$45,'Formato 6'!K90-'Formato 6'!M90,0))</f>
        <v>0</v>
      </c>
      <c r="Q90" s="325">
        <f t="shared" si="0"/>
        <v>0</v>
      </c>
    </row>
    <row r="91" spans="2:17">
      <c r="B91" s="332">
        <f t="shared" si="1"/>
        <v>58</v>
      </c>
      <c r="C91" s="325">
        <f>IF(B91&gt;Datos!$C$45,'Formato 6'!G90,0)</f>
        <v>0</v>
      </c>
      <c r="D91" s="325">
        <f>IF(B91&gt;Datos!$C$45,C91*((1+$E$27)^(1/12)-1),0)</f>
        <v>0</v>
      </c>
      <c r="E91" s="325">
        <f>IF(B91&gt;Datos!$C$45,F91-D91,0)</f>
        <v>0</v>
      </c>
      <c r="F91" s="325">
        <f>IF(B91=Datos!$C$45+1,-PMT((1+'Formato 6'!$E$27)^(1/12)-1,Datos!$C$46,C91),IF('Formato 6'!B91&lt;=Datos!$C$47,F90,0))</f>
        <v>0</v>
      </c>
      <c r="G91" s="325">
        <f>IF(B91=Datos!$C$45,'Formato 4'!$F$56,IF('Formato 6'!B91&gt;Datos!$C$45,'Formato 6'!C91-'Formato 6'!E91,0))</f>
        <v>0</v>
      </c>
      <c r="H91" s="7"/>
      <c r="J91" s="332">
        <f t="shared" si="2"/>
        <v>58</v>
      </c>
      <c r="K91" s="325">
        <f>IF(J91&gt;Datos!$C$45,'Formato 6'!O90,0)</f>
        <v>0</v>
      </c>
      <c r="L91" s="325">
        <f>IF(J91&gt;Datos!$C$45,K91*((1+$E$27)^(1/12)-1),0)</f>
        <v>0</v>
      </c>
      <c r="M91" s="325">
        <f>IF(J91&gt;Datos!$C$45,N91-L91,0)</f>
        <v>0</v>
      </c>
      <c r="N91" s="325">
        <f>IF(J91=Datos!$C$45+1,-PMT((1+'Formato 6'!$E$27)^(1/12)-1,Datos!$C$46,K91),IF('Formato 6'!J91&lt;=Datos!$C$47,N90,0))</f>
        <v>0</v>
      </c>
      <c r="O91" s="325">
        <f>IF(J91=Datos!$C$45,'Formato 4'!$M$56,IF('Formato 6'!J91&gt;Datos!$C$45,'Formato 6'!K91-'Formato 6'!M91,0))</f>
        <v>0</v>
      </c>
      <c r="Q91" s="325">
        <f t="shared" si="0"/>
        <v>0</v>
      </c>
    </row>
    <row r="92" spans="2:17">
      <c r="B92" s="332">
        <f t="shared" si="1"/>
        <v>59</v>
      </c>
      <c r="C92" s="325">
        <f>IF(B92&gt;Datos!$C$45,'Formato 6'!G91,0)</f>
        <v>0</v>
      </c>
      <c r="D92" s="325">
        <f>IF(B92&gt;Datos!$C$45,C92*((1+$E$27)^(1/12)-1),0)</f>
        <v>0</v>
      </c>
      <c r="E92" s="325">
        <f>IF(B92&gt;Datos!$C$45,F92-D92,0)</f>
        <v>0</v>
      </c>
      <c r="F92" s="325">
        <f>IF(B92=Datos!$C$45+1,-PMT((1+'Formato 6'!$E$27)^(1/12)-1,Datos!$C$46,C92),IF('Formato 6'!B92&lt;=Datos!$C$47,F91,0))</f>
        <v>0</v>
      </c>
      <c r="G92" s="325">
        <f>IF(B92=Datos!$C$45,'Formato 4'!$F$56,IF('Formato 6'!B92&gt;Datos!$C$45,'Formato 6'!C92-'Formato 6'!E92,0))</f>
        <v>0</v>
      </c>
      <c r="H92" s="7"/>
      <c r="J92" s="332">
        <f t="shared" si="2"/>
        <v>59</v>
      </c>
      <c r="K92" s="325">
        <f>IF(J92&gt;Datos!$C$45,'Formato 6'!O91,0)</f>
        <v>0</v>
      </c>
      <c r="L92" s="325">
        <f>IF(J92&gt;Datos!$C$45,K92*((1+$E$27)^(1/12)-1),0)</f>
        <v>0</v>
      </c>
      <c r="M92" s="325">
        <f>IF(J92&gt;Datos!$C$45,N92-L92,0)</f>
        <v>0</v>
      </c>
      <c r="N92" s="325">
        <f>IF(J92=Datos!$C$45+1,-PMT((1+'Formato 6'!$E$27)^(1/12)-1,Datos!$C$46,K92),IF('Formato 6'!J92&lt;=Datos!$C$47,N91,0))</f>
        <v>0</v>
      </c>
      <c r="O92" s="325">
        <f>IF(J92=Datos!$C$45,'Formato 4'!$M$56,IF('Formato 6'!J92&gt;Datos!$C$45,'Formato 6'!K92-'Formato 6'!M92,0))</f>
        <v>0</v>
      </c>
      <c r="Q92" s="325">
        <f t="shared" si="0"/>
        <v>0</v>
      </c>
    </row>
    <row r="93" spans="2:17">
      <c r="B93" s="332">
        <f t="shared" si="1"/>
        <v>60</v>
      </c>
      <c r="C93" s="325">
        <f>IF(B93&gt;Datos!$C$45,'Formato 6'!G92,0)</f>
        <v>0</v>
      </c>
      <c r="D93" s="325">
        <f>IF(B93&gt;Datos!$C$45,C93*((1+$E$27)^(1/12)-1),0)</f>
        <v>0</v>
      </c>
      <c r="E93" s="325">
        <f>IF(B93&gt;Datos!$C$45,F93-D93,0)</f>
        <v>0</v>
      </c>
      <c r="F93" s="325">
        <f>IF(B93=Datos!$C$45+1,-PMT((1+'Formato 6'!$E$27)^(1/12)-1,Datos!$C$46,C93),IF('Formato 6'!B93&lt;=Datos!$C$47,F92,0))</f>
        <v>0</v>
      </c>
      <c r="G93" s="325">
        <f>IF(B93=Datos!$C$45,'Formato 4'!$F$56,IF('Formato 6'!B93&gt;Datos!$C$45,'Formato 6'!C93-'Formato 6'!E93,0))</f>
        <v>0</v>
      </c>
      <c r="H93" s="7"/>
      <c r="J93" s="332">
        <f t="shared" si="2"/>
        <v>60</v>
      </c>
      <c r="K93" s="325">
        <f>IF(J93&gt;Datos!$C$45,'Formato 6'!O92,0)</f>
        <v>0</v>
      </c>
      <c r="L93" s="325">
        <f>IF(J93&gt;Datos!$C$45,K93*((1+$E$27)^(1/12)-1),0)</f>
        <v>0</v>
      </c>
      <c r="M93" s="325">
        <f>IF(J93&gt;Datos!$C$45,N93-L93,0)</f>
        <v>0</v>
      </c>
      <c r="N93" s="325">
        <f>IF(J93=Datos!$C$45+1,-PMT((1+'Formato 6'!$E$27)^(1/12)-1,Datos!$C$46,K93),IF('Formato 6'!J93&lt;=Datos!$C$47,N92,0))</f>
        <v>0</v>
      </c>
      <c r="O93" s="325">
        <f>IF(J93=Datos!$C$45,'Formato 4'!$M$56,IF('Formato 6'!J93&gt;Datos!$C$45,'Formato 6'!K93-'Formato 6'!M93,0))</f>
        <v>0</v>
      </c>
      <c r="Q93" s="325">
        <f t="shared" si="0"/>
        <v>0</v>
      </c>
    </row>
    <row r="94" spans="2:17">
      <c r="B94" s="332">
        <f t="shared" si="1"/>
        <v>61</v>
      </c>
      <c r="C94" s="325">
        <f>IF(B94&gt;Datos!$C$45,'Formato 6'!G93,0)</f>
        <v>0</v>
      </c>
      <c r="D94" s="325">
        <f>IF(B94&gt;Datos!$C$45,C94*((1+$E$27)^(1/12)-1),0)</f>
        <v>0</v>
      </c>
      <c r="E94" s="325">
        <f>IF(B94&gt;Datos!$C$45,F94-D94,0)</f>
        <v>0</v>
      </c>
      <c r="F94" s="325">
        <f>IF(B94=Datos!$C$45+1,-PMT((1+'Formato 6'!$E$27)^(1/12)-1,Datos!$C$46,C94),IF('Formato 6'!B94&lt;=Datos!$C$47,F93,0))</f>
        <v>0</v>
      </c>
      <c r="G94" s="325">
        <f>IF(B94=Datos!$C$45,'Formato 4'!$F$56,IF('Formato 6'!B94&gt;Datos!$C$45,'Formato 6'!C94-'Formato 6'!E94,0))</f>
        <v>0</v>
      </c>
      <c r="H94" s="7"/>
      <c r="J94" s="332">
        <f t="shared" si="2"/>
        <v>61</v>
      </c>
      <c r="K94" s="325">
        <f>IF(J94&gt;Datos!$C$45,'Formato 6'!O93,0)</f>
        <v>0</v>
      </c>
      <c r="L94" s="325">
        <f>IF(J94&gt;Datos!$C$45,K94*((1+$E$27)^(1/12)-1),0)</f>
        <v>0</v>
      </c>
      <c r="M94" s="325">
        <f>IF(J94&gt;Datos!$C$45,N94-L94,0)</f>
        <v>0</v>
      </c>
      <c r="N94" s="325">
        <f>IF(J94=Datos!$C$45+1,-PMT((1+'Formato 6'!$E$27)^(1/12)-1,Datos!$C$46,K94),IF('Formato 6'!J94&lt;=Datos!$C$47,N93,0))</f>
        <v>0</v>
      </c>
      <c r="O94" s="325">
        <f>IF(J94=Datos!$C$45,'Formato 4'!$M$56,IF('Formato 6'!J94&gt;Datos!$C$45,'Formato 6'!K94-'Formato 6'!M94,0))</f>
        <v>0</v>
      </c>
      <c r="Q94" s="325">
        <f t="shared" si="0"/>
        <v>0</v>
      </c>
    </row>
    <row r="95" spans="2:17">
      <c r="B95" s="332">
        <f t="shared" si="1"/>
        <v>62</v>
      </c>
      <c r="C95" s="325">
        <f>IF(B95&gt;Datos!$C$45,'Formato 6'!G94,0)</f>
        <v>0</v>
      </c>
      <c r="D95" s="325">
        <f>IF(B95&gt;Datos!$C$45,C95*((1+$E$27)^(1/12)-1),0)</f>
        <v>0</v>
      </c>
      <c r="E95" s="325">
        <f>IF(B95&gt;Datos!$C$45,F95-D95,0)</f>
        <v>0</v>
      </c>
      <c r="F95" s="325">
        <f>IF(B95=Datos!$C$45+1,-PMT((1+'Formato 6'!$E$27)^(1/12)-1,Datos!$C$46,C95),IF('Formato 6'!B95&lt;=Datos!$C$47,F94,0))</f>
        <v>0</v>
      </c>
      <c r="G95" s="325">
        <f>IF(B95=Datos!$C$45,'Formato 4'!$F$56,IF('Formato 6'!B95&gt;Datos!$C$45,'Formato 6'!C95-'Formato 6'!E95,0))</f>
        <v>0</v>
      </c>
      <c r="H95" s="7"/>
      <c r="J95" s="332">
        <f t="shared" si="2"/>
        <v>62</v>
      </c>
      <c r="K95" s="325">
        <f>IF(J95&gt;Datos!$C$45,'Formato 6'!O94,0)</f>
        <v>0</v>
      </c>
      <c r="L95" s="325">
        <f>IF(J95&gt;Datos!$C$45,K95*((1+$E$27)^(1/12)-1),0)</f>
        <v>0</v>
      </c>
      <c r="M95" s="325">
        <f>IF(J95&gt;Datos!$C$45,N95-L95,0)</f>
        <v>0</v>
      </c>
      <c r="N95" s="325">
        <f>IF(J95=Datos!$C$45+1,-PMT((1+'Formato 6'!$E$27)^(1/12)-1,Datos!$C$46,K95),IF('Formato 6'!J95&lt;=Datos!$C$47,N94,0))</f>
        <v>0</v>
      </c>
      <c r="O95" s="325">
        <f>IF(J95=Datos!$C$45,'Formato 4'!$M$56,IF('Formato 6'!J95&gt;Datos!$C$45,'Formato 6'!K95-'Formato 6'!M95,0))</f>
        <v>0</v>
      </c>
      <c r="Q95" s="325">
        <f t="shared" si="0"/>
        <v>0</v>
      </c>
    </row>
    <row r="96" spans="2:17">
      <c r="B96" s="332">
        <f>B95+1</f>
        <v>63</v>
      </c>
      <c r="C96" s="325">
        <f>IF(B96&gt;Datos!$C$45,'Formato 6'!G95,0)</f>
        <v>0</v>
      </c>
      <c r="D96" s="325">
        <f>IF(B96&gt;Datos!$C$45,C96*((1+$E$27)^(1/12)-1),0)</f>
        <v>0</v>
      </c>
      <c r="E96" s="325">
        <f>IF(B96&gt;Datos!$C$45,F96-D96,0)</f>
        <v>0</v>
      </c>
      <c r="F96" s="325">
        <f>IF(B96=Datos!$C$45+1,-PMT((1+'Formato 6'!$E$27)^(1/12)-1,Datos!$C$46,C96),IF('Formato 6'!B96&lt;=Datos!$C$47,F95,0))</f>
        <v>0</v>
      </c>
      <c r="G96" s="325">
        <f>IF(B96=Datos!$C$45,'Formato 4'!$F$56,IF('Formato 6'!B96&gt;Datos!$C$45,'Formato 6'!C96-'Formato 6'!E96,0))</f>
        <v>0</v>
      </c>
      <c r="H96" s="7"/>
      <c r="J96" s="332">
        <f>J95+1</f>
        <v>63</v>
      </c>
      <c r="K96" s="325">
        <f>IF(J96&gt;Datos!$C$45,'Formato 6'!O95,0)</f>
        <v>0</v>
      </c>
      <c r="L96" s="325">
        <f>IF(J96&gt;Datos!$C$45,K96*((1+$E$27)^(1/12)-1),0)</f>
        <v>0</v>
      </c>
      <c r="M96" s="325">
        <f>IF(J96&gt;Datos!$C$45,N96-L96,0)</f>
        <v>0</v>
      </c>
      <c r="N96" s="325">
        <f>IF(J96=Datos!$C$45+1,-PMT((1+'Formato 6'!$E$27)^(1/12)-1,Datos!$C$46,K96),IF('Formato 6'!J96&lt;=Datos!$C$47,N95,0))</f>
        <v>0</v>
      </c>
      <c r="O96" s="325">
        <f>IF(J96=Datos!$C$45,'Formato 4'!$M$56,IF('Formato 6'!J96&gt;Datos!$C$45,'Formato 6'!K96-'Formato 6'!M96,0))</f>
        <v>0</v>
      </c>
      <c r="Q96" s="325">
        <f t="shared" si="0"/>
        <v>0</v>
      </c>
    </row>
    <row r="97" spans="2:17">
      <c r="B97" s="332">
        <f t="shared" si="1"/>
        <v>64</v>
      </c>
      <c r="C97" s="325">
        <f>IF(B97&gt;Datos!$C$45,'Formato 6'!G96,0)</f>
        <v>0</v>
      </c>
      <c r="D97" s="325">
        <f>IF(B97&gt;Datos!$C$45,C97*((1+$E$27)^(1/12)-1),0)</f>
        <v>0</v>
      </c>
      <c r="E97" s="325">
        <f>IF(B97&gt;Datos!$C$45,F97-D97,0)</f>
        <v>0</v>
      </c>
      <c r="F97" s="325">
        <f>IF(B97=Datos!$C$45+1,-PMT((1+'Formato 6'!$E$27)^(1/12)-1,Datos!$C$46,C97),IF('Formato 6'!B97&lt;=Datos!$C$47,F96,0))</f>
        <v>0</v>
      </c>
      <c r="G97" s="325">
        <f>IF(B97=Datos!$C$45,'Formato 4'!$F$56,IF('Formato 6'!B97&gt;Datos!$C$45,'Formato 6'!C97-'Formato 6'!E97,0))</f>
        <v>0</v>
      </c>
      <c r="H97" s="7"/>
      <c r="J97" s="332">
        <f t="shared" si="2"/>
        <v>64</v>
      </c>
      <c r="K97" s="325">
        <f>IF(J97&gt;Datos!$C$45,'Formato 6'!O96,0)</f>
        <v>0</v>
      </c>
      <c r="L97" s="325">
        <f>IF(J97&gt;Datos!$C$45,K97*((1+$E$27)^(1/12)-1),0)</f>
        <v>0</v>
      </c>
      <c r="M97" s="325">
        <f>IF(J97&gt;Datos!$C$45,N97-L97,0)</f>
        <v>0</v>
      </c>
      <c r="N97" s="325">
        <f>IF(J97=Datos!$C$45+1,-PMT((1+'Formato 6'!$E$27)^(1/12)-1,Datos!$C$46,K97),IF('Formato 6'!J97&lt;=Datos!$C$47,N96,0))</f>
        <v>0</v>
      </c>
      <c r="O97" s="325">
        <f>IF(J97=Datos!$C$45,'Formato 4'!$M$56,IF('Formato 6'!J97&gt;Datos!$C$45,'Formato 6'!K97-'Formato 6'!M97,0))</f>
        <v>0</v>
      </c>
      <c r="Q97" s="325">
        <f t="shared" si="0"/>
        <v>0</v>
      </c>
    </row>
    <row r="98" spans="2:17">
      <c r="B98" s="332">
        <f t="shared" si="1"/>
        <v>65</v>
      </c>
      <c r="C98" s="325">
        <f>IF(B98&gt;Datos!$C$45,'Formato 6'!G97,0)</f>
        <v>0</v>
      </c>
      <c r="D98" s="325">
        <f>IF(B98&gt;Datos!$C$45,C98*((1+$E$27)^(1/12)-1),0)</f>
        <v>0</v>
      </c>
      <c r="E98" s="325">
        <f>IF(B98&gt;Datos!$C$45,F98-D98,0)</f>
        <v>0</v>
      </c>
      <c r="F98" s="325">
        <f>IF(B98=Datos!$C$45+1,-PMT((1+'Formato 6'!$E$27)^(1/12)-1,Datos!$C$46,C98),IF('Formato 6'!B98&lt;=Datos!$C$47,F97,0))</f>
        <v>0</v>
      </c>
      <c r="G98" s="325">
        <f>IF(B98=Datos!$C$45,'Formato 4'!$F$56,IF('Formato 6'!B98&gt;Datos!$C$45,'Formato 6'!C98-'Formato 6'!E98,0))</f>
        <v>0</v>
      </c>
      <c r="H98" s="7"/>
      <c r="J98" s="332">
        <f t="shared" si="2"/>
        <v>65</v>
      </c>
      <c r="K98" s="325">
        <f>IF(J98&gt;Datos!$C$45,'Formato 6'!O97,0)</f>
        <v>0</v>
      </c>
      <c r="L98" s="325">
        <f>IF(J98&gt;Datos!$C$45,K98*((1+$E$27)^(1/12)-1),0)</f>
        <v>0</v>
      </c>
      <c r="M98" s="325">
        <f>IF(J98&gt;Datos!$C$45,N98-L98,0)</f>
        <v>0</v>
      </c>
      <c r="N98" s="325">
        <f>IF(J98=Datos!$C$45+1,-PMT((1+'Formato 6'!$E$27)^(1/12)-1,Datos!$C$46,K98),IF('Formato 6'!J98&lt;=Datos!$C$47,N97,0))</f>
        <v>0</v>
      </c>
      <c r="O98" s="325">
        <f>IF(J98=Datos!$C$45,'Formato 4'!$M$56,IF('Formato 6'!J98&gt;Datos!$C$45,'Formato 6'!K98-'Formato 6'!M98,0))</f>
        <v>0</v>
      </c>
      <c r="Q98" s="325">
        <f t="shared" si="0"/>
        <v>0</v>
      </c>
    </row>
    <row r="99" spans="2:17">
      <c r="B99" s="332">
        <f t="shared" si="1"/>
        <v>66</v>
      </c>
      <c r="C99" s="325">
        <f>IF(B99&gt;Datos!$C$45,'Formato 6'!G98,0)</f>
        <v>0</v>
      </c>
      <c r="D99" s="325">
        <f>IF(B99&gt;Datos!$C$45,C99*((1+$E$27)^(1/12)-1),0)</f>
        <v>0</v>
      </c>
      <c r="E99" s="325">
        <f>IF(B99&gt;Datos!$C$45,F99-D99,0)</f>
        <v>0</v>
      </c>
      <c r="F99" s="325">
        <f>IF(B99=Datos!$C$45+1,-PMT((1+'Formato 6'!$E$27)^(1/12)-1,Datos!$C$46,C99),IF('Formato 6'!B99&lt;=Datos!$C$47,F98,0))</f>
        <v>0</v>
      </c>
      <c r="G99" s="325">
        <f>IF(B99=Datos!$C$45,'Formato 4'!$F$56,IF('Formato 6'!B99&gt;Datos!$C$45,'Formato 6'!C99-'Formato 6'!E99,0))</f>
        <v>0</v>
      </c>
      <c r="H99" s="7"/>
      <c r="J99" s="332">
        <f t="shared" si="2"/>
        <v>66</v>
      </c>
      <c r="K99" s="325">
        <f>IF(J99&gt;Datos!$C$45,'Formato 6'!O98,0)</f>
        <v>0</v>
      </c>
      <c r="L99" s="325">
        <f>IF(J99&gt;Datos!$C$45,K99*((1+$E$27)^(1/12)-1),0)</f>
        <v>0</v>
      </c>
      <c r="M99" s="325">
        <f>IF(J99&gt;Datos!$C$45,N99-L99,0)</f>
        <v>0</v>
      </c>
      <c r="N99" s="325">
        <f>IF(J99=Datos!$C$45+1,-PMT((1+'Formato 6'!$E$27)^(1/12)-1,Datos!$C$46,K99),IF('Formato 6'!J99&lt;=Datos!$C$47,N98,0))</f>
        <v>0</v>
      </c>
      <c r="O99" s="325">
        <f>IF(J99=Datos!$C$45,'Formato 4'!$M$56,IF('Formato 6'!J99&gt;Datos!$C$45,'Formato 6'!K99-'Formato 6'!M99,0))</f>
        <v>0</v>
      </c>
      <c r="Q99" s="325">
        <f t="shared" ref="Q99:Q162" si="3">+N99+F99</f>
        <v>0</v>
      </c>
    </row>
    <row r="100" spans="2:17">
      <c r="B100" s="332">
        <f t="shared" ref="B100:B120" si="4">B99+1</f>
        <v>67</v>
      </c>
      <c r="C100" s="325">
        <f>IF(B100&gt;Datos!$C$45,'Formato 6'!G99,0)</f>
        <v>0</v>
      </c>
      <c r="D100" s="325">
        <f>IF(B100&gt;Datos!$C$45,C100*((1+$E$27)^(1/12)-1),0)</f>
        <v>0</v>
      </c>
      <c r="E100" s="325">
        <f>IF(B100&gt;Datos!$C$45,F100-D100,0)</f>
        <v>0</v>
      </c>
      <c r="F100" s="325">
        <f>IF(B100=Datos!$C$45+1,-PMT((1+'Formato 6'!$E$27)^(1/12)-1,Datos!$C$46,C100),IF('Formato 6'!B100&lt;=Datos!$C$47,F99,0))</f>
        <v>0</v>
      </c>
      <c r="G100" s="325">
        <f>IF(B100=Datos!$C$45,'Formato 4'!$F$56,IF('Formato 6'!B100&gt;Datos!$C$45,'Formato 6'!C100-'Formato 6'!E100,0))</f>
        <v>0</v>
      </c>
      <c r="H100" s="7"/>
      <c r="J100" s="332">
        <f t="shared" ref="J100:J120" si="5">J99+1</f>
        <v>67</v>
      </c>
      <c r="K100" s="325">
        <f>IF(J100&gt;Datos!$C$45,'Formato 6'!O99,0)</f>
        <v>0</v>
      </c>
      <c r="L100" s="325">
        <f>IF(J100&gt;Datos!$C$45,K100*((1+$E$27)^(1/12)-1),0)</f>
        <v>0</v>
      </c>
      <c r="M100" s="325">
        <f>IF(J100&gt;Datos!$C$45,N100-L100,0)</f>
        <v>0</v>
      </c>
      <c r="N100" s="325">
        <f>IF(J100=Datos!$C$45+1,-PMT((1+'Formato 6'!$E$27)^(1/12)-1,Datos!$C$46,K100),IF('Formato 6'!J100&lt;=Datos!$C$47,N99,0))</f>
        <v>0</v>
      </c>
      <c r="O100" s="325">
        <f>IF(J100=Datos!$C$45,'Formato 4'!$M$56,IF('Formato 6'!J100&gt;Datos!$C$45,'Formato 6'!K100-'Formato 6'!M100,0))</f>
        <v>0</v>
      </c>
      <c r="Q100" s="325">
        <f t="shared" si="3"/>
        <v>0</v>
      </c>
    </row>
    <row r="101" spans="2:17">
      <c r="B101" s="332">
        <f t="shared" si="4"/>
        <v>68</v>
      </c>
      <c r="C101" s="325">
        <f>IF(B101&gt;Datos!$C$45,'Formato 6'!G100,0)</f>
        <v>0</v>
      </c>
      <c r="D101" s="325">
        <f>IF(B101&gt;Datos!$C$45,C101*((1+$E$27)^(1/12)-1),0)</f>
        <v>0</v>
      </c>
      <c r="E101" s="325">
        <f>IF(B101&gt;Datos!$C$45,F101-D101,0)</f>
        <v>0</v>
      </c>
      <c r="F101" s="325">
        <f>IF(B101=Datos!$C$45+1,-PMT((1+'Formato 6'!$E$27)^(1/12)-1,Datos!$C$46,C101),IF('Formato 6'!B101&lt;=Datos!$C$47,F100,0))</f>
        <v>0</v>
      </c>
      <c r="G101" s="325">
        <f>IF(B101=Datos!$C$45,'Formato 4'!$F$56,IF('Formato 6'!B101&gt;Datos!$C$45,'Formato 6'!C101-'Formato 6'!E101,0))</f>
        <v>0</v>
      </c>
      <c r="H101" s="7"/>
      <c r="J101" s="332">
        <f t="shared" si="5"/>
        <v>68</v>
      </c>
      <c r="K101" s="325">
        <f>IF(J101&gt;Datos!$C$45,'Formato 6'!O100,0)</f>
        <v>0</v>
      </c>
      <c r="L101" s="325">
        <f>IF(J101&gt;Datos!$C$45,K101*((1+$E$27)^(1/12)-1),0)</f>
        <v>0</v>
      </c>
      <c r="M101" s="325">
        <f>IF(J101&gt;Datos!$C$45,N101-L101,0)</f>
        <v>0</v>
      </c>
      <c r="N101" s="325">
        <f>IF(J101=Datos!$C$45+1,-PMT((1+'Formato 6'!$E$27)^(1/12)-1,Datos!$C$46,K101),IF('Formato 6'!J101&lt;=Datos!$C$47,N100,0))</f>
        <v>0</v>
      </c>
      <c r="O101" s="325">
        <f>IF(J101=Datos!$C$45,'Formato 4'!$M$56,IF('Formato 6'!J101&gt;Datos!$C$45,'Formato 6'!K101-'Formato 6'!M101,0))</f>
        <v>0</v>
      </c>
      <c r="Q101" s="325">
        <f t="shared" si="3"/>
        <v>0</v>
      </c>
    </row>
    <row r="102" spans="2:17">
      <c r="B102" s="332">
        <f t="shared" si="4"/>
        <v>69</v>
      </c>
      <c r="C102" s="325">
        <f>IF(B102&gt;Datos!$C$45,'Formato 6'!G101,0)</f>
        <v>0</v>
      </c>
      <c r="D102" s="325">
        <f>IF(B102&gt;Datos!$C$45,C102*((1+$E$27)^(1/12)-1),0)</f>
        <v>0</v>
      </c>
      <c r="E102" s="325">
        <f>IF(B102&gt;Datos!$C$45,F102-D102,0)</f>
        <v>0</v>
      </c>
      <c r="F102" s="325">
        <f>IF(B102=Datos!$C$45+1,-PMT((1+'Formato 6'!$E$27)^(1/12)-1,Datos!$C$46,C102),IF('Formato 6'!B102&lt;=Datos!$C$47,F101,0))</f>
        <v>0</v>
      </c>
      <c r="G102" s="325">
        <f>IF(B102=Datos!$C$45,'Formato 4'!$F$56,IF('Formato 6'!B102&gt;Datos!$C$45,'Formato 6'!C102-'Formato 6'!E102,0))</f>
        <v>0</v>
      </c>
      <c r="H102" s="7"/>
      <c r="J102" s="332">
        <f t="shared" si="5"/>
        <v>69</v>
      </c>
      <c r="K102" s="325">
        <f>IF(J102&gt;Datos!$C$45,'Formato 6'!O101,0)</f>
        <v>0</v>
      </c>
      <c r="L102" s="325">
        <f>IF(J102&gt;Datos!$C$45,K102*((1+$E$27)^(1/12)-1),0)</f>
        <v>0</v>
      </c>
      <c r="M102" s="325">
        <f>IF(J102&gt;Datos!$C$45,N102-L102,0)</f>
        <v>0</v>
      </c>
      <c r="N102" s="325">
        <f>IF(J102=Datos!$C$45+1,-PMT((1+'Formato 6'!$E$27)^(1/12)-1,Datos!$C$46,K102),IF('Formato 6'!J102&lt;=Datos!$C$47,N101,0))</f>
        <v>0</v>
      </c>
      <c r="O102" s="325">
        <f>IF(J102=Datos!$C$45,'Formato 4'!$M$56,IF('Formato 6'!J102&gt;Datos!$C$45,'Formato 6'!K102-'Formato 6'!M102,0))</f>
        <v>0</v>
      </c>
      <c r="Q102" s="325">
        <f t="shared" si="3"/>
        <v>0</v>
      </c>
    </row>
    <row r="103" spans="2:17">
      <c r="B103" s="332">
        <f t="shared" si="4"/>
        <v>70</v>
      </c>
      <c r="C103" s="325">
        <f>IF(B103&gt;Datos!$C$45,'Formato 6'!G102,0)</f>
        <v>0</v>
      </c>
      <c r="D103" s="325">
        <f>IF(B103&gt;Datos!$C$45,C103*((1+$E$27)^(1/12)-1),0)</f>
        <v>0</v>
      </c>
      <c r="E103" s="325">
        <f>IF(B103&gt;Datos!$C$45,F103-D103,0)</f>
        <v>0</v>
      </c>
      <c r="F103" s="325">
        <f>IF(B103=Datos!$C$45+1,-PMT((1+'Formato 6'!$E$27)^(1/12)-1,Datos!$C$46,C103),IF('Formato 6'!B103&lt;=Datos!$C$47,F102,0))</f>
        <v>0</v>
      </c>
      <c r="G103" s="325">
        <f>IF(B103=Datos!$C$45,'Formato 4'!$F$56,IF('Formato 6'!B103&gt;Datos!$C$45,'Formato 6'!C103-'Formato 6'!E103,0))</f>
        <v>0</v>
      </c>
      <c r="H103" s="7"/>
      <c r="J103" s="332">
        <f t="shared" si="5"/>
        <v>70</v>
      </c>
      <c r="K103" s="325">
        <f>IF(J103&gt;Datos!$C$45,'Formato 6'!O102,0)</f>
        <v>0</v>
      </c>
      <c r="L103" s="325">
        <f>IF(J103&gt;Datos!$C$45,K103*((1+$E$27)^(1/12)-1),0)</f>
        <v>0</v>
      </c>
      <c r="M103" s="325">
        <f>IF(J103&gt;Datos!$C$45,N103-L103,0)</f>
        <v>0</v>
      </c>
      <c r="N103" s="325">
        <f>IF(J103=Datos!$C$45+1,-PMT((1+'Formato 6'!$E$27)^(1/12)-1,Datos!$C$46,K103),IF('Formato 6'!J103&lt;=Datos!$C$47,N102,0))</f>
        <v>0</v>
      </c>
      <c r="O103" s="325">
        <f>IF(J103=Datos!$C$45,'Formato 4'!$M$56,IF('Formato 6'!J103&gt;Datos!$C$45,'Formato 6'!K103-'Formato 6'!M103,0))</f>
        <v>0</v>
      </c>
      <c r="Q103" s="325">
        <f t="shared" si="3"/>
        <v>0</v>
      </c>
    </row>
    <row r="104" spans="2:17">
      <c r="B104" s="332">
        <f t="shared" si="4"/>
        <v>71</v>
      </c>
      <c r="C104" s="325">
        <f>IF(B104&gt;Datos!$C$45,'Formato 6'!G103,0)</f>
        <v>0</v>
      </c>
      <c r="D104" s="325">
        <f>IF(B104&gt;Datos!$C$45,C104*((1+$E$27)^(1/12)-1),0)</f>
        <v>0</v>
      </c>
      <c r="E104" s="325">
        <f>IF(B104&gt;Datos!$C$45,F104-D104,0)</f>
        <v>0</v>
      </c>
      <c r="F104" s="325">
        <f>IF(B104=Datos!$C$45+1,-PMT((1+'Formato 6'!$E$27)^(1/12)-1,Datos!$C$46,C104),IF('Formato 6'!B104&lt;=Datos!$C$47,F103,0))</f>
        <v>0</v>
      </c>
      <c r="G104" s="325">
        <f>IF(B104=Datos!$C$45,'Formato 4'!$F$56,IF('Formato 6'!B104&gt;Datos!$C$45,'Formato 6'!C104-'Formato 6'!E104,0))</f>
        <v>0</v>
      </c>
      <c r="H104" s="7"/>
      <c r="J104" s="332">
        <f t="shared" si="5"/>
        <v>71</v>
      </c>
      <c r="K104" s="325">
        <f>IF(J104&gt;Datos!$C$45,'Formato 6'!O103,0)</f>
        <v>0</v>
      </c>
      <c r="L104" s="325">
        <f>IF(J104&gt;Datos!$C$45,K104*((1+$E$27)^(1/12)-1),0)</f>
        <v>0</v>
      </c>
      <c r="M104" s="325">
        <f>IF(J104&gt;Datos!$C$45,N104-L104,0)</f>
        <v>0</v>
      </c>
      <c r="N104" s="325">
        <f>IF(J104=Datos!$C$45+1,-PMT((1+'Formato 6'!$E$27)^(1/12)-1,Datos!$C$46,K104),IF('Formato 6'!J104&lt;=Datos!$C$47,N103,0))</f>
        <v>0</v>
      </c>
      <c r="O104" s="325">
        <f>IF(J104=Datos!$C$45,'Formato 4'!$M$56,IF('Formato 6'!J104&gt;Datos!$C$45,'Formato 6'!K104-'Formato 6'!M104,0))</f>
        <v>0</v>
      </c>
      <c r="Q104" s="325">
        <f t="shared" si="3"/>
        <v>0</v>
      </c>
    </row>
    <row r="105" spans="2:17">
      <c r="B105" s="332">
        <f t="shared" si="4"/>
        <v>72</v>
      </c>
      <c r="C105" s="325">
        <f>IF(B105&gt;Datos!$C$45,'Formato 6'!G104,0)</f>
        <v>0</v>
      </c>
      <c r="D105" s="325">
        <f>IF(B105&gt;Datos!$C$45,C105*((1+$E$27)^(1/12)-1),0)</f>
        <v>0</v>
      </c>
      <c r="E105" s="325">
        <f>IF(B105&gt;Datos!$C$45,F105-D105,0)</f>
        <v>0</v>
      </c>
      <c r="F105" s="325">
        <f>IF(B105=Datos!$C$45+1,-PMT((1+'Formato 6'!$E$27)^(1/12)-1,Datos!$C$46,C105),IF('Formato 6'!B105&lt;=Datos!$C$47,F104,0))</f>
        <v>0</v>
      </c>
      <c r="G105" s="325">
        <f>IF(B105=Datos!$C$45,'Formato 4'!$F$56,IF('Formato 6'!B105&gt;Datos!$C$45,'Formato 6'!C105-'Formato 6'!E105,0))</f>
        <v>0</v>
      </c>
      <c r="H105" s="7"/>
      <c r="J105" s="332">
        <f t="shared" si="5"/>
        <v>72</v>
      </c>
      <c r="K105" s="325">
        <f>IF(J105&gt;Datos!$C$45,'Formato 6'!O104,0)</f>
        <v>0</v>
      </c>
      <c r="L105" s="325">
        <f>IF(J105&gt;Datos!$C$45,K105*((1+$E$27)^(1/12)-1),0)</f>
        <v>0</v>
      </c>
      <c r="M105" s="325">
        <f>IF(J105&gt;Datos!$C$45,N105-L105,0)</f>
        <v>0</v>
      </c>
      <c r="N105" s="325">
        <f>IF(J105=Datos!$C$45+1,-PMT((1+'Formato 6'!$E$27)^(1/12)-1,Datos!$C$46,K105),IF('Formato 6'!J105&lt;=Datos!$C$47,N104,0))</f>
        <v>0</v>
      </c>
      <c r="O105" s="325">
        <f>IF(J105=Datos!$C$45,'Formato 4'!$M$56,IF('Formato 6'!J105&gt;Datos!$C$45,'Formato 6'!K105-'Formato 6'!M105,0))</f>
        <v>0</v>
      </c>
      <c r="Q105" s="325">
        <f t="shared" si="3"/>
        <v>0</v>
      </c>
    </row>
    <row r="106" spans="2:17">
      <c r="B106" s="332">
        <f t="shared" si="4"/>
        <v>73</v>
      </c>
      <c r="C106" s="325">
        <f>IF(B106&gt;Datos!$C$45,'Formato 6'!G105,0)</f>
        <v>0</v>
      </c>
      <c r="D106" s="325">
        <f>IF(B106&gt;Datos!$C$45,C106*((1+$E$27)^(1/12)-1),0)</f>
        <v>0</v>
      </c>
      <c r="E106" s="325">
        <f>IF(B106&gt;Datos!$C$45,F106-D106,0)</f>
        <v>0</v>
      </c>
      <c r="F106" s="325">
        <f>IF(B106=Datos!$C$45+1,-PMT((1+'Formato 6'!$E$27)^(1/12)-1,Datos!$C$46,C106),IF('Formato 6'!B106&lt;=Datos!$C$47,F105,0))</f>
        <v>0</v>
      </c>
      <c r="G106" s="325">
        <f>IF(B106=Datos!$C$45,'Formato 4'!$F$56,IF('Formato 6'!B106&gt;Datos!$C$45,'Formato 6'!C106-'Formato 6'!E106,0))</f>
        <v>0</v>
      </c>
      <c r="H106" s="7"/>
      <c r="J106" s="332">
        <f t="shared" si="5"/>
        <v>73</v>
      </c>
      <c r="K106" s="325">
        <f>IF(J106&gt;Datos!$C$45,'Formato 6'!O105,0)</f>
        <v>0</v>
      </c>
      <c r="L106" s="325">
        <f>IF(J106&gt;Datos!$C$45,K106*((1+$E$27)^(1/12)-1),0)</f>
        <v>0</v>
      </c>
      <c r="M106" s="325">
        <f>IF(J106&gt;Datos!$C$45,N106-L106,0)</f>
        <v>0</v>
      </c>
      <c r="N106" s="325">
        <f>IF(J106=Datos!$C$45+1,-PMT((1+'Formato 6'!$E$27)^(1/12)-1,Datos!$C$46,K106),IF('Formato 6'!J106&lt;=Datos!$C$47,N105,0))</f>
        <v>0</v>
      </c>
      <c r="O106" s="325">
        <f>IF(J106=Datos!$C$45,'Formato 4'!$M$56,IF('Formato 6'!J106&gt;Datos!$C$45,'Formato 6'!K106-'Formato 6'!M106,0))</f>
        <v>0</v>
      </c>
      <c r="Q106" s="325">
        <f t="shared" si="3"/>
        <v>0</v>
      </c>
    </row>
    <row r="107" spans="2:17">
      <c r="B107" s="332">
        <f t="shared" si="4"/>
        <v>74</v>
      </c>
      <c r="C107" s="325">
        <f>IF(B107&gt;Datos!$C$45,'Formato 6'!G106,0)</f>
        <v>0</v>
      </c>
      <c r="D107" s="325">
        <f>IF(B107&gt;Datos!$C$45,C107*((1+$E$27)^(1/12)-1),0)</f>
        <v>0</v>
      </c>
      <c r="E107" s="325">
        <f>IF(B107&gt;Datos!$C$45,F107-D107,0)</f>
        <v>0</v>
      </c>
      <c r="F107" s="325">
        <f>IF(B107=Datos!$C$45+1,-PMT((1+'Formato 6'!$E$27)^(1/12)-1,Datos!$C$46,C107),IF('Formato 6'!B107&lt;=Datos!$C$47,F106,0))</f>
        <v>0</v>
      </c>
      <c r="G107" s="325">
        <f>IF(B107=Datos!$C$45,'Formato 4'!$F$56,IF('Formato 6'!B107&gt;Datos!$C$45,'Formato 6'!C107-'Formato 6'!E107,0))</f>
        <v>0</v>
      </c>
      <c r="H107" s="7"/>
      <c r="J107" s="332">
        <f t="shared" si="5"/>
        <v>74</v>
      </c>
      <c r="K107" s="325">
        <f>IF(J107&gt;Datos!$C$45,'Formato 6'!O106,0)</f>
        <v>0</v>
      </c>
      <c r="L107" s="325">
        <f>IF(J107&gt;Datos!$C$45,K107*((1+$E$27)^(1/12)-1),0)</f>
        <v>0</v>
      </c>
      <c r="M107" s="325">
        <f>IF(J107&gt;Datos!$C$45,N107-L107,0)</f>
        <v>0</v>
      </c>
      <c r="N107" s="325">
        <f>IF(J107=Datos!$C$45+1,-PMT((1+'Formato 6'!$E$27)^(1/12)-1,Datos!$C$46,K107),IF('Formato 6'!J107&lt;=Datos!$C$47,N106,0))</f>
        <v>0</v>
      </c>
      <c r="O107" s="325">
        <f>IF(J107=Datos!$C$45,'Formato 4'!$M$56,IF('Formato 6'!J107&gt;Datos!$C$45,'Formato 6'!K107-'Formato 6'!M107,0))</f>
        <v>0</v>
      </c>
      <c r="Q107" s="325">
        <f t="shared" si="3"/>
        <v>0</v>
      </c>
    </row>
    <row r="108" spans="2:17">
      <c r="B108" s="332">
        <f t="shared" si="4"/>
        <v>75</v>
      </c>
      <c r="C108" s="325">
        <f>IF(B108&gt;Datos!$C$45,'Formato 6'!G107,0)</f>
        <v>0</v>
      </c>
      <c r="D108" s="325">
        <f>IF(B108&gt;Datos!$C$45,C108*((1+$E$27)^(1/12)-1),0)</f>
        <v>0</v>
      </c>
      <c r="E108" s="325">
        <f>IF(B108&gt;Datos!$C$45,F108-D108,0)</f>
        <v>0</v>
      </c>
      <c r="F108" s="325">
        <f>IF(B108=Datos!$C$45+1,-PMT((1+'Formato 6'!$E$27)^(1/12)-1,Datos!$C$46,C108),IF('Formato 6'!B108&lt;=Datos!$C$47,F107,0))</f>
        <v>0</v>
      </c>
      <c r="G108" s="325">
        <f>IF(B108=Datos!$C$45,'Formato 4'!$F$56,IF('Formato 6'!B108&gt;Datos!$C$45,'Formato 6'!C108-'Formato 6'!E108,0))</f>
        <v>0</v>
      </c>
      <c r="H108" s="7"/>
      <c r="J108" s="332">
        <f t="shared" si="5"/>
        <v>75</v>
      </c>
      <c r="K108" s="325">
        <f>IF(J108&gt;Datos!$C$45,'Formato 6'!O107,0)</f>
        <v>0</v>
      </c>
      <c r="L108" s="325">
        <f>IF(J108&gt;Datos!$C$45,K108*((1+$E$27)^(1/12)-1),0)</f>
        <v>0</v>
      </c>
      <c r="M108" s="325">
        <f>IF(J108&gt;Datos!$C$45,N108-L108,0)</f>
        <v>0</v>
      </c>
      <c r="N108" s="325">
        <f>IF(J108=Datos!$C$45+1,-PMT((1+'Formato 6'!$E$27)^(1/12)-1,Datos!$C$46,K108),IF('Formato 6'!J108&lt;=Datos!$C$47,N107,0))</f>
        <v>0</v>
      </c>
      <c r="O108" s="325">
        <f>IF(J108=Datos!$C$45,'Formato 4'!$M$56,IF('Formato 6'!J108&gt;Datos!$C$45,'Formato 6'!K108-'Formato 6'!M108,0))</f>
        <v>0</v>
      </c>
      <c r="Q108" s="325">
        <f t="shared" si="3"/>
        <v>0</v>
      </c>
    </row>
    <row r="109" spans="2:17">
      <c r="B109" s="332">
        <f t="shared" si="4"/>
        <v>76</v>
      </c>
      <c r="C109" s="325">
        <f>IF(B109&gt;Datos!$C$45,'Formato 6'!G108,0)</f>
        <v>0</v>
      </c>
      <c r="D109" s="325">
        <f>IF(B109&gt;Datos!$C$45,C109*((1+$E$27)^(1/12)-1),0)</f>
        <v>0</v>
      </c>
      <c r="E109" s="325">
        <f>IF(B109&gt;Datos!$C$45,F109-D109,0)</f>
        <v>0</v>
      </c>
      <c r="F109" s="325">
        <f>IF(B109=Datos!$C$45+1,-PMT((1+'Formato 6'!$E$27)^(1/12)-1,Datos!$C$46,C109),IF('Formato 6'!B109&lt;=Datos!$C$47,F108,0))</f>
        <v>0</v>
      </c>
      <c r="G109" s="325">
        <f>IF(B109=Datos!$C$45,'Formato 4'!$F$56,IF('Formato 6'!B109&gt;Datos!$C$45,'Formato 6'!C109-'Formato 6'!E109,0))</f>
        <v>0</v>
      </c>
      <c r="H109" s="7"/>
      <c r="J109" s="332">
        <f t="shared" si="5"/>
        <v>76</v>
      </c>
      <c r="K109" s="325">
        <f>IF(J109&gt;Datos!$C$45,'Formato 6'!O108,0)</f>
        <v>0</v>
      </c>
      <c r="L109" s="325">
        <f>IF(J109&gt;Datos!$C$45,K109*((1+$E$27)^(1/12)-1),0)</f>
        <v>0</v>
      </c>
      <c r="M109" s="325">
        <f>IF(J109&gt;Datos!$C$45,N109-L109,0)</f>
        <v>0</v>
      </c>
      <c r="N109" s="325">
        <f>IF(J109=Datos!$C$45+1,-PMT((1+'Formato 6'!$E$27)^(1/12)-1,Datos!$C$46,K109),IF('Formato 6'!J109&lt;=Datos!$C$47,N108,0))</f>
        <v>0</v>
      </c>
      <c r="O109" s="325">
        <f>IF(J109=Datos!$C$45,'Formato 4'!$M$56,IF('Formato 6'!J109&gt;Datos!$C$45,'Formato 6'!K109-'Formato 6'!M109,0))</f>
        <v>0</v>
      </c>
      <c r="Q109" s="325">
        <f t="shared" si="3"/>
        <v>0</v>
      </c>
    </row>
    <row r="110" spans="2:17">
      <c r="B110" s="332">
        <f t="shared" si="4"/>
        <v>77</v>
      </c>
      <c r="C110" s="325">
        <f>IF(B110&gt;Datos!$C$45,'Formato 6'!G109,0)</f>
        <v>0</v>
      </c>
      <c r="D110" s="325">
        <f>IF(B110&gt;Datos!$C$45,C110*((1+$E$27)^(1/12)-1),0)</f>
        <v>0</v>
      </c>
      <c r="E110" s="325">
        <f>IF(B110&gt;Datos!$C$45,F110-D110,0)</f>
        <v>0</v>
      </c>
      <c r="F110" s="325">
        <f>IF(B110=Datos!$C$45+1,-PMT((1+'Formato 6'!$E$27)^(1/12)-1,Datos!$C$46,C110),IF('Formato 6'!B110&lt;=Datos!$C$47,F109,0))</f>
        <v>0</v>
      </c>
      <c r="G110" s="325">
        <f>IF(B110=Datos!$C$45,'Formato 4'!$F$56,IF('Formato 6'!B110&gt;Datos!$C$45,'Formato 6'!C110-'Formato 6'!E110,0))</f>
        <v>0</v>
      </c>
      <c r="H110" s="7"/>
      <c r="J110" s="332">
        <f t="shared" si="5"/>
        <v>77</v>
      </c>
      <c r="K110" s="325">
        <f>IF(J110&gt;Datos!$C$45,'Formato 6'!O109,0)</f>
        <v>0</v>
      </c>
      <c r="L110" s="325">
        <f>IF(J110&gt;Datos!$C$45,K110*((1+$E$27)^(1/12)-1),0)</f>
        <v>0</v>
      </c>
      <c r="M110" s="325">
        <f>IF(J110&gt;Datos!$C$45,N110-L110,0)</f>
        <v>0</v>
      </c>
      <c r="N110" s="325">
        <f>IF(J110=Datos!$C$45+1,-PMT((1+'Formato 6'!$E$27)^(1/12)-1,Datos!$C$46,K110),IF('Formato 6'!J110&lt;=Datos!$C$47,N109,0))</f>
        <v>0</v>
      </c>
      <c r="O110" s="325">
        <f>IF(J110=Datos!$C$45,'Formato 4'!$M$56,IF('Formato 6'!J110&gt;Datos!$C$45,'Formato 6'!K110-'Formato 6'!M110,0))</f>
        <v>0</v>
      </c>
      <c r="Q110" s="325">
        <f t="shared" si="3"/>
        <v>0</v>
      </c>
    </row>
    <row r="111" spans="2:17">
      <c r="B111" s="332">
        <f t="shared" si="4"/>
        <v>78</v>
      </c>
      <c r="C111" s="325">
        <f>IF(B111&gt;Datos!$C$45,'Formato 6'!G110,0)</f>
        <v>0</v>
      </c>
      <c r="D111" s="325">
        <f>IF(B111&gt;Datos!$C$45,C111*((1+$E$27)^(1/12)-1),0)</f>
        <v>0</v>
      </c>
      <c r="E111" s="325">
        <f>IF(B111&gt;Datos!$C$45,F111-D111,0)</f>
        <v>0</v>
      </c>
      <c r="F111" s="325">
        <f>IF(B111=Datos!$C$45+1,-PMT((1+'Formato 6'!$E$27)^(1/12)-1,Datos!$C$46,C111),IF('Formato 6'!B111&lt;=Datos!$C$47,F110,0))</f>
        <v>0</v>
      </c>
      <c r="G111" s="325">
        <f>IF(B111=Datos!$C$45,'Formato 4'!$F$56,IF('Formato 6'!B111&gt;Datos!$C$45,'Formato 6'!C111-'Formato 6'!E111,0))</f>
        <v>0</v>
      </c>
      <c r="H111" s="7"/>
      <c r="J111" s="332">
        <f t="shared" si="5"/>
        <v>78</v>
      </c>
      <c r="K111" s="325">
        <f>IF(J111&gt;Datos!$C$45,'Formato 6'!O110,0)</f>
        <v>0</v>
      </c>
      <c r="L111" s="325">
        <f>IF(J111&gt;Datos!$C$45,K111*((1+$E$27)^(1/12)-1),0)</f>
        <v>0</v>
      </c>
      <c r="M111" s="325">
        <f>IF(J111&gt;Datos!$C$45,N111-L111,0)</f>
        <v>0</v>
      </c>
      <c r="N111" s="325">
        <f>IF(J111=Datos!$C$45+1,-PMT((1+'Formato 6'!$E$27)^(1/12)-1,Datos!$C$46,K111),IF('Formato 6'!J111&lt;=Datos!$C$47,N110,0))</f>
        <v>0</v>
      </c>
      <c r="O111" s="325">
        <f>IF(J111=Datos!$C$45,'Formato 4'!$M$56,IF('Formato 6'!J111&gt;Datos!$C$45,'Formato 6'!K111-'Formato 6'!M111,0))</f>
        <v>0</v>
      </c>
      <c r="Q111" s="325">
        <f t="shared" si="3"/>
        <v>0</v>
      </c>
    </row>
    <row r="112" spans="2:17">
      <c r="B112" s="332">
        <f t="shared" si="4"/>
        <v>79</v>
      </c>
      <c r="C112" s="325">
        <f>IF(B112&gt;Datos!$C$45,'Formato 6'!G111,0)</f>
        <v>0</v>
      </c>
      <c r="D112" s="325">
        <f>IF(B112&gt;Datos!$C$45,C112*((1+$E$27)^(1/12)-1),0)</f>
        <v>0</v>
      </c>
      <c r="E112" s="325">
        <f>IF(B112&gt;Datos!$C$45,F112-D112,0)</f>
        <v>0</v>
      </c>
      <c r="F112" s="325">
        <f>IF(B112=Datos!$C$45+1,-PMT((1+'Formato 6'!$E$27)^(1/12)-1,Datos!$C$46,C112),IF('Formato 6'!B112&lt;=Datos!$C$47,F111,0))</f>
        <v>0</v>
      </c>
      <c r="G112" s="325">
        <f>IF(B112=Datos!$C$45,'Formato 4'!$F$56,IF('Formato 6'!B112&gt;Datos!$C$45,'Formato 6'!C112-'Formato 6'!E112,0))</f>
        <v>0</v>
      </c>
      <c r="H112" s="7"/>
      <c r="J112" s="332">
        <f t="shared" si="5"/>
        <v>79</v>
      </c>
      <c r="K112" s="325">
        <f>IF(J112&gt;Datos!$C$45,'Formato 6'!O111,0)</f>
        <v>0</v>
      </c>
      <c r="L112" s="325">
        <f>IF(J112&gt;Datos!$C$45,K112*((1+$E$27)^(1/12)-1),0)</f>
        <v>0</v>
      </c>
      <c r="M112" s="325">
        <f>IF(J112&gt;Datos!$C$45,N112-L112,0)</f>
        <v>0</v>
      </c>
      <c r="N112" s="325">
        <f>IF(J112=Datos!$C$45+1,-PMT((1+'Formato 6'!$E$27)^(1/12)-1,Datos!$C$46,K112),IF('Formato 6'!J112&lt;=Datos!$C$47,N111,0))</f>
        <v>0</v>
      </c>
      <c r="O112" s="325">
        <f>IF(J112=Datos!$C$45,'Formato 4'!$M$56,IF('Formato 6'!J112&gt;Datos!$C$45,'Formato 6'!K112-'Formato 6'!M112,0))</f>
        <v>0</v>
      </c>
      <c r="Q112" s="325">
        <f t="shared" si="3"/>
        <v>0</v>
      </c>
    </row>
    <row r="113" spans="2:17">
      <c r="B113" s="332">
        <f t="shared" si="4"/>
        <v>80</v>
      </c>
      <c r="C113" s="325">
        <f>IF(B113&gt;Datos!$C$45,'Formato 6'!G112,0)</f>
        <v>0</v>
      </c>
      <c r="D113" s="325">
        <f>IF(B113&gt;Datos!$C$45,C113*((1+$E$27)^(1/12)-1),0)</f>
        <v>0</v>
      </c>
      <c r="E113" s="325">
        <f>IF(B113&gt;Datos!$C$45,F113-D113,0)</f>
        <v>0</v>
      </c>
      <c r="F113" s="325">
        <f>IF(B113=Datos!$C$45+1,-PMT((1+'Formato 6'!$E$27)^(1/12)-1,Datos!$C$46,C113),IF('Formato 6'!B113&lt;=Datos!$C$47,F112,0))</f>
        <v>0</v>
      </c>
      <c r="G113" s="325">
        <f>IF(B113=Datos!$C$45,'Formato 4'!$F$56,IF('Formato 6'!B113&gt;Datos!$C$45,'Formato 6'!C113-'Formato 6'!E113,0))</f>
        <v>0</v>
      </c>
      <c r="H113" s="7"/>
      <c r="J113" s="332">
        <f t="shared" si="5"/>
        <v>80</v>
      </c>
      <c r="K113" s="325">
        <f>IF(J113&gt;Datos!$C$45,'Formato 6'!O112,0)</f>
        <v>0</v>
      </c>
      <c r="L113" s="325">
        <f>IF(J113&gt;Datos!$C$45,K113*((1+$E$27)^(1/12)-1),0)</f>
        <v>0</v>
      </c>
      <c r="M113" s="325">
        <f>IF(J113&gt;Datos!$C$45,N113-L113,0)</f>
        <v>0</v>
      </c>
      <c r="N113" s="325">
        <f>IF(J113=Datos!$C$45+1,-PMT((1+'Formato 6'!$E$27)^(1/12)-1,Datos!$C$46,K113),IF('Formato 6'!J113&lt;=Datos!$C$47,N112,0))</f>
        <v>0</v>
      </c>
      <c r="O113" s="325">
        <f>IF(J113=Datos!$C$45,'Formato 4'!$M$56,IF('Formato 6'!J113&gt;Datos!$C$45,'Formato 6'!K113-'Formato 6'!M113,0))</f>
        <v>0</v>
      </c>
      <c r="Q113" s="325">
        <f t="shared" si="3"/>
        <v>0</v>
      </c>
    </row>
    <row r="114" spans="2:17">
      <c r="B114" s="332">
        <f t="shared" si="4"/>
        <v>81</v>
      </c>
      <c r="C114" s="325">
        <f>IF(B114&gt;Datos!$C$45,'Formato 6'!G113,0)</f>
        <v>0</v>
      </c>
      <c r="D114" s="325">
        <f>IF(B114&gt;Datos!$C$45,C114*((1+$E$27)^(1/12)-1),0)</f>
        <v>0</v>
      </c>
      <c r="E114" s="325">
        <f>IF(B114&gt;Datos!$C$45,F114-D114,0)</f>
        <v>0</v>
      </c>
      <c r="F114" s="325">
        <f>IF(B114=Datos!$C$45+1,-PMT((1+'Formato 6'!$E$27)^(1/12)-1,Datos!$C$46,C114),IF('Formato 6'!B114&lt;=Datos!$C$47,F113,0))</f>
        <v>0</v>
      </c>
      <c r="G114" s="325">
        <f>IF(B114=Datos!$C$45,'Formato 4'!$F$56,IF('Formato 6'!B114&gt;Datos!$C$45,'Formato 6'!C114-'Formato 6'!E114,0))</f>
        <v>0</v>
      </c>
      <c r="H114" s="7"/>
      <c r="J114" s="332">
        <f t="shared" si="5"/>
        <v>81</v>
      </c>
      <c r="K114" s="325">
        <f>IF(J114&gt;Datos!$C$45,'Formato 6'!O113,0)</f>
        <v>0</v>
      </c>
      <c r="L114" s="325">
        <f>IF(J114&gt;Datos!$C$45,K114*((1+$E$27)^(1/12)-1),0)</f>
        <v>0</v>
      </c>
      <c r="M114" s="325">
        <f>IF(J114&gt;Datos!$C$45,N114-L114,0)</f>
        <v>0</v>
      </c>
      <c r="N114" s="325">
        <f>IF(J114=Datos!$C$45+1,-PMT((1+'Formato 6'!$E$27)^(1/12)-1,Datos!$C$46,K114),IF('Formato 6'!J114&lt;=Datos!$C$47,N113,0))</f>
        <v>0</v>
      </c>
      <c r="O114" s="325">
        <f>IF(J114=Datos!$C$45,'Formato 4'!$M$56,IF('Formato 6'!J114&gt;Datos!$C$45,'Formato 6'!K114-'Formato 6'!M114,0))</f>
        <v>0</v>
      </c>
      <c r="Q114" s="325">
        <f t="shared" si="3"/>
        <v>0</v>
      </c>
    </row>
    <row r="115" spans="2:17">
      <c r="B115" s="332">
        <f t="shared" si="4"/>
        <v>82</v>
      </c>
      <c r="C115" s="325">
        <f>IF(B115&gt;Datos!$C$45,'Formato 6'!G114,0)</f>
        <v>0</v>
      </c>
      <c r="D115" s="325">
        <f>IF(B115&gt;Datos!$C$45,C115*((1+$E$27)^(1/12)-1),0)</f>
        <v>0</v>
      </c>
      <c r="E115" s="325">
        <f>IF(B115&gt;Datos!$C$45,F115-D115,0)</f>
        <v>0</v>
      </c>
      <c r="F115" s="325">
        <f>IF(B115=Datos!$C$45+1,-PMT((1+'Formato 6'!$E$27)^(1/12)-1,Datos!$C$46,C115),IF('Formato 6'!B115&lt;=Datos!$C$47,F114,0))</f>
        <v>0</v>
      </c>
      <c r="G115" s="325">
        <f>IF(B115=Datos!$C$45,'Formato 4'!$F$56,IF('Formato 6'!B115&gt;Datos!$C$45,'Formato 6'!C115-'Formato 6'!E115,0))</f>
        <v>0</v>
      </c>
      <c r="H115" s="7"/>
      <c r="J115" s="332">
        <f t="shared" si="5"/>
        <v>82</v>
      </c>
      <c r="K115" s="325">
        <f>IF(J115&gt;Datos!$C$45,'Formato 6'!O114,0)</f>
        <v>0</v>
      </c>
      <c r="L115" s="325">
        <f>IF(J115&gt;Datos!$C$45,K115*((1+$E$27)^(1/12)-1),0)</f>
        <v>0</v>
      </c>
      <c r="M115" s="325">
        <f>IF(J115&gt;Datos!$C$45,N115-L115,0)</f>
        <v>0</v>
      </c>
      <c r="N115" s="325">
        <f>IF(J115=Datos!$C$45+1,-PMT((1+'Formato 6'!$E$27)^(1/12)-1,Datos!$C$46,K115),IF('Formato 6'!J115&lt;=Datos!$C$47,N114,0))</f>
        <v>0</v>
      </c>
      <c r="O115" s="325">
        <f>IF(J115=Datos!$C$45,'Formato 4'!$M$56,IF('Formato 6'!J115&gt;Datos!$C$45,'Formato 6'!K115-'Formato 6'!M115,0))</f>
        <v>0</v>
      </c>
      <c r="Q115" s="325">
        <f t="shared" si="3"/>
        <v>0</v>
      </c>
    </row>
    <row r="116" spans="2:17">
      <c r="B116" s="332">
        <f t="shared" si="4"/>
        <v>83</v>
      </c>
      <c r="C116" s="325">
        <f>IF(B116&gt;Datos!$C$45,'Formato 6'!G115,0)</f>
        <v>0</v>
      </c>
      <c r="D116" s="325">
        <f>IF(B116&gt;Datos!$C$45,C116*((1+$E$27)^(1/12)-1),0)</f>
        <v>0</v>
      </c>
      <c r="E116" s="325">
        <f>IF(B116&gt;Datos!$C$45,F116-D116,0)</f>
        <v>0</v>
      </c>
      <c r="F116" s="325">
        <f>IF(B116=Datos!$C$45+1,-PMT((1+'Formato 6'!$E$27)^(1/12)-1,Datos!$C$46,C116),IF('Formato 6'!B116&lt;=Datos!$C$47,F115,0))</f>
        <v>0</v>
      </c>
      <c r="G116" s="325">
        <f>IF(B116=Datos!$C$45,'Formato 4'!$F$56,IF('Formato 6'!B116&gt;Datos!$C$45,'Formato 6'!C116-'Formato 6'!E116,0))</f>
        <v>0</v>
      </c>
      <c r="H116" s="7"/>
      <c r="J116" s="332">
        <f t="shared" si="5"/>
        <v>83</v>
      </c>
      <c r="K116" s="325">
        <f>IF(J116&gt;Datos!$C$45,'Formato 6'!O115,0)</f>
        <v>0</v>
      </c>
      <c r="L116" s="325">
        <f>IF(J116&gt;Datos!$C$45,K116*((1+$E$27)^(1/12)-1),0)</f>
        <v>0</v>
      </c>
      <c r="M116" s="325">
        <f>IF(J116&gt;Datos!$C$45,N116-L116,0)</f>
        <v>0</v>
      </c>
      <c r="N116" s="325">
        <f>IF(J116=Datos!$C$45+1,-PMT((1+'Formato 6'!$E$27)^(1/12)-1,Datos!$C$46,K116),IF('Formato 6'!J116&lt;=Datos!$C$47,N115,0))</f>
        <v>0</v>
      </c>
      <c r="O116" s="325">
        <f>IF(J116=Datos!$C$45,'Formato 4'!$M$56,IF('Formato 6'!J116&gt;Datos!$C$45,'Formato 6'!K116-'Formato 6'!M116,0))</f>
        <v>0</v>
      </c>
      <c r="Q116" s="325">
        <f t="shared" si="3"/>
        <v>0</v>
      </c>
    </row>
    <row r="117" spans="2:17">
      <c r="B117" s="332">
        <f t="shared" si="4"/>
        <v>84</v>
      </c>
      <c r="C117" s="325">
        <f>IF(B117&gt;Datos!$C$45,'Formato 6'!G116,0)</f>
        <v>0</v>
      </c>
      <c r="D117" s="325">
        <f>IF(B117&gt;Datos!$C$45,C117*((1+$E$27)^(1/12)-1),0)</f>
        <v>0</v>
      </c>
      <c r="E117" s="325">
        <f>IF(B117&gt;Datos!$C$45,F117-D117,0)</f>
        <v>0</v>
      </c>
      <c r="F117" s="325">
        <f>IF(B117=Datos!$C$45+1,-PMT((1+'Formato 6'!$E$27)^(1/12)-1,Datos!$C$46,C117),IF('Formato 6'!B117&lt;=Datos!$C$47,F116,0))</f>
        <v>0</v>
      </c>
      <c r="G117" s="325">
        <f>IF(B117=Datos!$C$45,'Formato 4'!$F$56,IF('Formato 6'!B117&gt;Datos!$C$45,'Formato 6'!C117-'Formato 6'!E117,0))</f>
        <v>0</v>
      </c>
      <c r="H117" s="7"/>
      <c r="J117" s="332">
        <f t="shared" si="5"/>
        <v>84</v>
      </c>
      <c r="K117" s="325">
        <f>IF(J117&gt;Datos!$C$45,'Formato 6'!O116,0)</f>
        <v>0</v>
      </c>
      <c r="L117" s="325">
        <f>IF(J117&gt;Datos!$C$45,K117*((1+$E$27)^(1/12)-1),0)</f>
        <v>0</v>
      </c>
      <c r="M117" s="325">
        <f>IF(J117&gt;Datos!$C$45,N117-L117,0)</f>
        <v>0</v>
      </c>
      <c r="N117" s="325">
        <f>IF(J117=Datos!$C$45+1,-PMT((1+'Formato 6'!$E$27)^(1/12)-1,Datos!$C$46,K117),IF('Formato 6'!J117&lt;=Datos!$C$47,N116,0))</f>
        <v>0</v>
      </c>
      <c r="O117" s="325">
        <f>IF(J117=Datos!$C$45,'Formato 4'!$M$56,IF('Formato 6'!J117&gt;Datos!$C$45,'Formato 6'!K117-'Formato 6'!M117,0))</f>
        <v>0</v>
      </c>
      <c r="Q117" s="325">
        <f t="shared" si="3"/>
        <v>0</v>
      </c>
    </row>
    <row r="118" spans="2:17">
      <c r="B118" s="332">
        <f t="shared" si="4"/>
        <v>85</v>
      </c>
      <c r="C118" s="325">
        <f>IF(B118&gt;Datos!$C$45,'Formato 6'!G117,0)</f>
        <v>0</v>
      </c>
      <c r="D118" s="325">
        <f>IF(B118&gt;Datos!$C$45,C118*((1+$E$27)^(1/12)-1),0)</f>
        <v>0</v>
      </c>
      <c r="E118" s="325">
        <f>IF(B118&gt;Datos!$C$45,F118-D118,0)</f>
        <v>0</v>
      </c>
      <c r="F118" s="325">
        <f>IF(B118=Datos!$C$45+1,-PMT((1+'Formato 6'!$E$27)^(1/12)-1,Datos!$C$46,C118),IF('Formato 6'!B118&lt;=Datos!$C$47,F117,0))</f>
        <v>0</v>
      </c>
      <c r="G118" s="325">
        <f>IF(B118=Datos!$C$45,'Formato 4'!$F$56,IF('Formato 6'!B118&gt;Datos!$C$45,'Formato 6'!C118-'Formato 6'!E118,0))</f>
        <v>0</v>
      </c>
      <c r="H118" s="7"/>
      <c r="J118" s="332">
        <f t="shared" si="5"/>
        <v>85</v>
      </c>
      <c r="K118" s="325">
        <f>IF(J118&gt;Datos!$C$45,'Formato 6'!O117,0)</f>
        <v>0</v>
      </c>
      <c r="L118" s="325">
        <f>IF(J118&gt;Datos!$C$45,K118*((1+$E$27)^(1/12)-1),0)</f>
        <v>0</v>
      </c>
      <c r="M118" s="325">
        <f>IF(J118&gt;Datos!$C$45,N118-L118,0)</f>
        <v>0</v>
      </c>
      <c r="N118" s="325">
        <f>IF(J118=Datos!$C$45+1,-PMT((1+'Formato 6'!$E$27)^(1/12)-1,Datos!$C$46,K118),IF('Formato 6'!J118&lt;=Datos!$C$47,N117,0))</f>
        <v>0</v>
      </c>
      <c r="O118" s="325">
        <f>IF(J118=Datos!$C$45,'Formato 4'!$M$56,IF('Formato 6'!J118&gt;Datos!$C$45,'Formato 6'!K118-'Formato 6'!M118,0))</f>
        <v>0</v>
      </c>
      <c r="Q118" s="325">
        <f t="shared" si="3"/>
        <v>0</v>
      </c>
    </row>
    <row r="119" spans="2:17">
      <c r="B119" s="332">
        <f t="shared" si="4"/>
        <v>86</v>
      </c>
      <c r="C119" s="325">
        <f>IF(B119&gt;Datos!$C$45,'Formato 6'!G118,0)</f>
        <v>0</v>
      </c>
      <c r="D119" s="325">
        <f>IF(B119&gt;Datos!$C$45,C119*((1+$E$27)^(1/12)-1),0)</f>
        <v>0</v>
      </c>
      <c r="E119" s="325">
        <f>IF(B119&gt;Datos!$C$45,F119-D119,0)</f>
        <v>0</v>
      </c>
      <c r="F119" s="325">
        <f>IF(B119=Datos!$C$45+1,-PMT((1+'Formato 6'!$E$27)^(1/12)-1,Datos!$C$46,C119),IF('Formato 6'!B119&lt;=Datos!$C$47,F118,0))</f>
        <v>0</v>
      </c>
      <c r="G119" s="325">
        <f>IF(B119=Datos!$C$45,'Formato 4'!$F$56,IF('Formato 6'!B119&gt;Datos!$C$45,'Formato 6'!C119-'Formato 6'!E119,0))</f>
        <v>0</v>
      </c>
      <c r="H119" s="7"/>
      <c r="J119" s="332">
        <f t="shared" si="5"/>
        <v>86</v>
      </c>
      <c r="K119" s="325">
        <f>IF(J119&gt;Datos!$C$45,'Formato 6'!O118,0)</f>
        <v>0</v>
      </c>
      <c r="L119" s="325">
        <f>IF(J119&gt;Datos!$C$45,K119*((1+$E$27)^(1/12)-1),0)</f>
        <v>0</v>
      </c>
      <c r="M119" s="325">
        <f>IF(J119&gt;Datos!$C$45,N119-L119,0)</f>
        <v>0</v>
      </c>
      <c r="N119" s="325">
        <f>IF(J119=Datos!$C$45+1,-PMT((1+'Formato 6'!$E$27)^(1/12)-1,Datos!$C$46,K119),IF('Formato 6'!J119&lt;=Datos!$C$47,N118,0))</f>
        <v>0</v>
      </c>
      <c r="O119" s="325">
        <f>IF(J119=Datos!$C$45,'Formato 4'!$M$56,IF('Formato 6'!J119&gt;Datos!$C$45,'Formato 6'!K119-'Formato 6'!M119,0))</f>
        <v>0</v>
      </c>
      <c r="Q119" s="325">
        <f t="shared" si="3"/>
        <v>0</v>
      </c>
    </row>
    <row r="120" spans="2:17">
      <c r="B120" s="332">
        <f t="shared" si="4"/>
        <v>87</v>
      </c>
      <c r="C120" s="325">
        <f>IF(B120&gt;Datos!$C$45,'Formato 6'!G119,0)</f>
        <v>0</v>
      </c>
      <c r="D120" s="325">
        <f>IF(B120&gt;Datos!$C$45,C120*((1+$E$27)^(1/12)-1),0)</f>
        <v>0</v>
      </c>
      <c r="E120" s="325">
        <f>IF(B120&gt;Datos!$C$45,F120-D120,0)</f>
        <v>0</v>
      </c>
      <c r="F120" s="325">
        <f>IF(B120=Datos!$C$45+1,-PMT((1+'Formato 6'!$E$27)^(1/12)-1,Datos!$C$46,C120),IF('Formato 6'!B120&lt;=Datos!$C$47,F119,0))</f>
        <v>0</v>
      </c>
      <c r="G120" s="325">
        <f>IF(B120=Datos!$C$45,'Formato 4'!$F$56,IF('Formato 6'!B120&gt;Datos!$C$45,'Formato 6'!C120-'Formato 6'!E120,0))</f>
        <v>0</v>
      </c>
      <c r="H120" s="7"/>
      <c r="J120" s="332">
        <f t="shared" si="5"/>
        <v>87</v>
      </c>
      <c r="K120" s="325">
        <f>IF(J120&gt;Datos!$C$45,'Formato 6'!O119,0)</f>
        <v>0</v>
      </c>
      <c r="L120" s="325">
        <f>IF(J120&gt;Datos!$C$45,K120*((1+$E$27)^(1/12)-1),0)</f>
        <v>0</v>
      </c>
      <c r="M120" s="325">
        <f>IF(J120&gt;Datos!$C$45,N120-L120,0)</f>
        <v>0</v>
      </c>
      <c r="N120" s="325">
        <f>IF(J120=Datos!$C$45+1,-PMT((1+'Formato 6'!$E$27)^(1/12)-1,Datos!$C$46,K120),IF('Formato 6'!J120&lt;=Datos!$C$47,N119,0))</f>
        <v>0</v>
      </c>
      <c r="O120" s="325">
        <f>IF(J120=Datos!$C$45,'Formato 4'!$M$56,IF('Formato 6'!J120&gt;Datos!$C$45,'Formato 6'!K120-'Formato 6'!M120,0))</f>
        <v>0</v>
      </c>
      <c r="Q120" s="325">
        <f t="shared" si="3"/>
        <v>0</v>
      </c>
    </row>
    <row r="121" spans="2:17">
      <c r="B121" s="332">
        <f>B120+1</f>
        <v>88</v>
      </c>
      <c r="C121" s="325">
        <f>IF(B121&gt;Datos!$C$45,'Formato 6'!G120,0)</f>
        <v>0</v>
      </c>
      <c r="D121" s="325">
        <f>IF(B121&gt;Datos!$C$45,C121*((1+$E$27)^(1/12)-1),0)</f>
        <v>0</v>
      </c>
      <c r="E121" s="325">
        <f>IF(B121&gt;Datos!$C$45,F121-D121,0)</f>
        <v>0</v>
      </c>
      <c r="F121" s="325">
        <f>IF(B121=Datos!$C$45+1,-PMT((1+'Formato 6'!$E$27)^(1/12)-1,Datos!$C$46,C121),IF('Formato 6'!B121&lt;=Datos!$C$47,F120,0))</f>
        <v>0</v>
      </c>
      <c r="G121" s="325">
        <f>IF(B121=Datos!$C$45,'Formato 4'!$F$56,IF('Formato 6'!B121&gt;Datos!$C$45,'Formato 6'!C121-'Formato 6'!E121,0))</f>
        <v>0</v>
      </c>
      <c r="H121" s="7"/>
      <c r="J121" s="332">
        <f>J120+1</f>
        <v>88</v>
      </c>
      <c r="K121" s="325">
        <f>IF(J121&gt;Datos!$C$45,'Formato 6'!O120,0)</f>
        <v>0</v>
      </c>
      <c r="L121" s="325">
        <f>IF(J121&gt;Datos!$C$45,K121*((1+$E$27)^(1/12)-1),0)</f>
        <v>0</v>
      </c>
      <c r="M121" s="325">
        <f>IF(J121&gt;Datos!$C$45,N121-L121,0)</f>
        <v>0</v>
      </c>
      <c r="N121" s="325">
        <f>IF(J121=Datos!$C$45+1,-PMT((1+'Formato 6'!$E$27)^(1/12)-1,Datos!$C$46,K121),IF('Formato 6'!J121&lt;=Datos!$C$47,N120,0))</f>
        <v>0</v>
      </c>
      <c r="O121" s="325">
        <f>IF(J121=Datos!$C$45,'Formato 4'!$M$56,IF('Formato 6'!J121&gt;Datos!$C$45,'Formato 6'!K121-'Formato 6'!M121,0))</f>
        <v>0</v>
      </c>
      <c r="Q121" s="325">
        <f t="shared" si="3"/>
        <v>0</v>
      </c>
    </row>
    <row r="122" spans="2:17">
      <c r="B122" s="332">
        <f t="shared" ref="B122:B134" si="6">B121+1</f>
        <v>89</v>
      </c>
      <c r="C122" s="325">
        <f>IF(B122&gt;Datos!$C$45,'Formato 6'!G121,0)</f>
        <v>0</v>
      </c>
      <c r="D122" s="325">
        <f>IF(B122&gt;Datos!$C$45,C122*((1+$E$27)^(1/12)-1),0)</f>
        <v>0</v>
      </c>
      <c r="E122" s="325">
        <f>IF(B122&gt;Datos!$C$45,F122-D122,0)</f>
        <v>0</v>
      </c>
      <c r="F122" s="325">
        <f>IF(B122=Datos!$C$45+1,-PMT((1+'Formato 6'!$E$27)^(1/12)-1,Datos!$C$46,C122),IF('Formato 6'!B122&lt;=Datos!$C$47,F121,0))</f>
        <v>0</v>
      </c>
      <c r="G122" s="325">
        <f>IF(B122=Datos!$C$45,'Formato 4'!$F$56,IF('Formato 6'!B122&gt;Datos!$C$45,'Formato 6'!C122-'Formato 6'!E122,0))</f>
        <v>0</v>
      </c>
      <c r="H122" s="7"/>
      <c r="J122" s="332">
        <f t="shared" ref="J122:J134" si="7">J121+1</f>
        <v>89</v>
      </c>
      <c r="K122" s="325">
        <f>IF(J122&gt;Datos!$C$45,'Formato 6'!O121,0)</f>
        <v>0</v>
      </c>
      <c r="L122" s="325">
        <f>IF(J122&gt;Datos!$C$45,K122*((1+$E$27)^(1/12)-1),0)</f>
        <v>0</v>
      </c>
      <c r="M122" s="325">
        <f>IF(J122&gt;Datos!$C$45,N122-L122,0)</f>
        <v>0</v>
      </c>
      <c r="N122" s="325">
        <f>IF(J122=Datos!$C$45+1,-PMT((1+'Formato 6'!$E$27)^(1/12)-1,Datos!$C$46,K122),IF('Formato 6'!J122&lt;=Datos!$C$47,N121,0))</f>
        <v>0</v>
      </c>
      <c r="O122" s="325">
        <f>IF(J122=Datos!$C$45,'Formato 4'!$M$56,IF('Formato 6'!J122&gt;Datos!$C$45,'Formato 6'!K122-'Formato 6'!M122,0))</f>
        <v>0</v>
      </c>
      <c r="Q122" s="325">
        <f t="shared" si="3"/>
        <v>0</v>
      </c>
    </row>
    <row r="123" spans="2:17">
      <c r="B123" s="332">
        <f t="shared" si="6"/>
        <v>90</v>
      </c>
      <c r="C123" s="325">
        <f>IF(B123&gt;Datos!$C$45,'Formato 6'!G122,0)</f>
        <v>0</v>
      </c>
      <c r="D123" s="325">
        <f>IF(B123&gt;Datos!$C$45,C123*((1+$E$27)^(1/12)-1),0)</f>
        <v>0</v>
      </c>
      <c r="E123" s="325">
        <f>IF(B123&gt;Datos!$C$45,F123-D123,0)</f>
        <v>0</v>
      </c>
      <c r="F123" s="325">
        <f>IF(B123=Datos!$C$45+1,-PMT((1+'Formato 6'!$E$27)^(1/12)-1,Datos!$C$46,C123),IF('Formato 6'!B123&lt;=Datos!$C$47,F122,0))</f>
        <v>0</v>
      </c>
      <c r="G123" s="325">
        <f>IF(B123=Datos!$C$45,'Formato 4'!$F$56,IF('Formato 6'!B123&gt;Datos!$C$45,'Formato 6'!C123-'Formato 6'!E123,0))</f>
        <v>0</v>
      </c>
      <c r="H123" s="7"/>
      <c r="J123" s="332">
        <f t="shared" si="7"/>
        <v>90</v>
      </c>
      <c r="K123" s="325">
        <f>IF(J123&gt;Datos!$C$45,'Formato 6'!O122,0)</f>
        <v>0</v>
      </c>
      <c r="L123" s="325">
        <f>IF(J123&gt;Datos!$C$45,K123*((1+$E$27)^(1/12)-1),0)</f>
        <v>0</v>
      </c>
      <c r="M123" s="325">
        <f>IF(J123&gt;Datos!$C$45,N123-L123,0)</f>
        <v>0</v>
      </c>
      <c r="N123" s="325">
        <f>IF(J123=Datos!$C$45+1,-PMT((1+'Formato 6'!$E$27)^(1/12)-1,Datos!$C$46,K123),IF('Formato 6'!J123&lt;=Datos!$C$47,N122,0))</f>
        <v>0</v>
      </c>
      <c r="O123" s="325">
        <f>IF(J123=Datos!$C$45,'Formato 4'!$M$56,IF('Formato 6'!J123&gt;Datos!$C$45,'Formato 6'!K123-'Formato 6'!M123,0))</f>
        <v>0</v>
      </c>
      <c r="Q123" s="325">
        <f t="shared" si="3"/>
        <v>0</v>
      </c>
    </row>
    <row r="124" spans="2:17">
      <c r="B124" s="332">
        <f t="shared" si="6"/>
        <v>91</v>
      </c>
      <c r="C124" s="325">
        <f>IF(B124&gt;Datos!$C$45,'Formato 6'!G123,0)</f>
        <v>0</v>
      </c>
      <c r="D124" s="325">
        <f>IF(B124&gt;Datos!$C$45,C124*((1+$E$27)^(1/12)-1),0)</f>
        <v>0</v>
      </c>
      <c r="E124" s="325">
        <f>IF(B124&gt;Datos!$C$45,F124-D124,0)</f>
        <v>0</v>
      </c>
      <c r="F124" s="325">
        <f>IF(B124=Datos!$C$45+1,-PMT((1+'Formato 6'!$E$27)^(1/12)-1,Datos!$C$46,C124),IF('Formato 6'!B124&lt;=Datos!$C$47,F123,0))</f>
        <v>0</v>
      </c>
      <c r="G124" s="325">
        <f>IF(B124=Datos!$C$45,'Formato 4'!$F$56,IF('Formato 6'!B124&gt;Datos!$C$45,'Formato 6'!C124-'Formato 6'!E124,0))</f>
        <v>0</v>
      </c>
      <c r="H124" s="7"/>
      <c r="J124" s="332">
        <f t="shared" si="7"/>
        <v>91</v>
      </c>
      <c r="K124" s="325">
        <f>IF(J124&gt;Datos!$C$45,'Formato 6'!O123,0)</f>
        <v>0</v>
      </c>
      <c r="L124" s="325">
        <f>IF(J124&gt;Datos!$C$45,K124*((1+$E$27)^(1/12)-1),0)</f>
        <v>0</v>
      </c>
      <c r="M124" s="325">
        <f>IF(J124&gt;Datos!$C$45,N124-L124,0)</f>
        <v>0</v>
      </c>
      <c r="N124" s="325">
        <f>IF(J124=Datos!$C$45+1,-PMT((1+'Formato 6'!$E$27)^(1/12)-1,Datos!$C$46,K124),IF('Formato 6'!J124&lt;=Datos!$C$47,N123,0))</f>
        <v>0</v>
      </c>
      <c r="O124" s="325">
        <f>IF(J124=Datos!$C$45,'Formato 4'!$M$56,IF('Formato 6'!J124&gt;Datos!$C$45,'Formato 6'!K124-'Formato 6'!M124,0))</f>
        <v>0</v>
      </c>
      <c r="Q124" s="325">
        <f t="shared" si="3"/>
        <v>0</v>
      </c>
    </row>
    <row r="125" spans="2:17">
      <c r="B125" s="332">
        <f t="shared" si="6"/>
        <v>92</v>
      </c>
      <c r="C125" s="325">
        <f>IF(B125&gt;Datos!$C$45,'Formato 6'!G124,0)</f>
        <v>0</v>
      </c>
      <c r="D125" s="325">
        <f>IF(B125&gt;Datos!$C$45,C125*((1+$E$27)^(1/12)-1),0)</f>
        <v>0</v>
      </c>
      <c r="E125" s="325">
        <f>IF(B125&gt;Datos!$C$45,F125-D125,0)</f>
        <v>0</v>
      </c>
      <c r="F125" s="325">
        <f>IF(B125=Datos!$C$45+1,-PMT((1+'Formato 6'!$E$27)^(1/12)-1,Datos!$C$46,C125),IF('Formato 6'!B125&lt;=Datos!$C$47,F124,0))</f>
        <v>0</v>
      </c>
      <c r="G125" s="325">
        <f>IF(B125=Datos!$C$45,'Formato 4'!$F$56,IF('Formato 6'!B125&gt;Datos!$C$45,'Formato 6'!C125-'Formato 6'!E125,0))</f>
        <v>0</v>
      </c>
      <c r="H125" s="7"/>
      <c r="J125" s="332">
        <f t="shared" si="7"/>
        <v>92</v>
      </c>
      <c r="K125" s="325">
        <f>IF(J125&gt;Datos!$C$45,'Formato 6'!O124,0)</f>
        <v>0</v>
      </c>
      <c r="L125" s="325">
        <f>IF(J125&gt;Datos!$C$45,K125*((1+$E$27)^(1/12)-1),0)</f>
        <v>0</v>
      </c>
      <c r="M125" s="325">
        <f>IF(J125&gt;Datos!$C$45,N125-L125,0)</f>
        <v>0</v>
      </c>
      <c r="N125" s="325">
        <f>IF(J125=Datos!$C$45+1,-PMT((1+'Formato 6'!$E$27)^(1/12)-1,Datos!$C$46,K125),IF('Formato 6'!J125&lt;=Datos!$C$47,N124,0))</f>
        <v>0</v>
      </c>
      <c r="O125" s="325">
        <f>IF(J125=Datos!$C$45,'Formato 4'!$M$56,IF('Formato 6'!J125&gt;Datos!$C$45,'Formato 6'!K125-'Formato 6'!M125,0))</f>
        <v>0</v>
      </c>
      <c r="Q125" s="325">
        <f t="shared" si="3"/>
        <v>0</v>
      </c>
    </row>
    <row r="126" spans="2:17">
      <c r="B126" s="332">
        <f t="shared" si="6"/>
        <v>93</v>
      </c>
      <c r="C126" s="325">
        <f>IF(B126&gt;Datos!$C$45,'Formato 6'!G125,0)</f>
        <v>0</v>
      </c>
      <c r="D126" s="325">
        <f>IF(B126&gt;Datos!$C$45,C126*((1+$E$27)^(1/12)-1),0)</f>
        <v>0</v>
      </c>
      <c r="E126" s="325">
        <f>IF(B126&gt;Datos!$C$45,F126-D126,0)</f>
        <v>0</v>
      </c>
      <c r="F126" s="325">
        <f>IF(B126=Datos!$C$45+1,-PMT((1+'Formato 6'!$E$27)^(1/12)-1,Datos!$C$46,C126),IF('Formato 6'!B126&lt;=Datos!$C$47,F125,0))</f>
        <v>0</v>
      </c>
      <c r="G126" s="325">
        <f>IF(B126=Datos!$C$45,'Formato 4'!$F$56,IF('Formato 6'!B126&gt;Datos!$C$45,'Formato 6'!C126-'Formato 6'!E126,0))</f>
        <v>0</v>
      </c>
      <c r="H126" s="7"/>
      <c r="J126" s="332">
        <f t="shared" si="7"/>
        <v>93</v>
      </c>
      <c r="K126" s="325">
        <f>IF(J126&gt;Datos!$C$45,'Formato 6'!O125,0)</f>
        <v>0</v>
      </c>
      <c r="L126" s="325">
        <f>IF(J126&gt;Datos!$C$45,K126*((1+$E$27)^(1/12)-1),0)</f>
        <v>0</v>
      </c>
      <c r="M126" s="325">
        <f>IF(J126&gt;Datos!$C$45,N126-L126,0)</f>
        <v>0</v>
      </c>
      <c r="N126" s="325">
        <f>IF(J126=Datos!$C$45+1,-PMT((1+'Formato 6'!$E$27)^(1/12)-1,Datos!$C$46,K126),IF('Formato 6'!J126&lt;=Datos!$C$47,N125,0))</f>
        <v>0</v>
      </c>
      <c r="O126" s="325">
        <f>IF(J126=Datos!$C$45,'Formato 4'!$M$56,IF('Formato 6'!J126&gt;Datos!$C$45,'Formato 6'!K126-'Formato 6'!M126,0))</f>
        <v>0</v>
      </c>
      <c r="Q126" s="325">
        <f t="shared" si="3"/>
        <v>0</v>
      </c>
    </row>
    <row r="127" spans="2:17">
      <c r="B127" s="332">
        <f t="shared" si="6"/>
        <v>94</v>
      </c>
      <c r="C127" s="325">
        <f>IF(B127&gt;Datos!$C$45,'Formato 6'!G126,0)</f>
        <v>0</v>
      </c>
      <c r="D127" s="325">
        <f>IF(B127&gt;Datos!$C$45,C127*((1+$E$27)^(1/12)-1),0)</f>
        <v>0</v>
      </c>
      <c r="E127" s="325">
        <f>IF(B127&gt;Datos!$C$45,F127-D127,0)</f>
        <v>0</v>
      </c>
      <c r="F127" s="325">
        <f>IF(B127=Datos!$C$45+1,-PMT((1+'Formato 6'!$E$27)^(1/12)-1,Datos!$C$46,C127),IF('Formato 6'!B127&lt;=Datos!$C$47,F126,0))</f>
        <v>0</v>
      </c>
      <c r="G127" s="325">
        <f>IF(B127=Datos!$C$45,'Formato 4'!$F$56,IF('Formato 6'!B127&gt;Datos!$C$45,'Formato 6'!C127-'Formato 6'!E127,0))</f>
        <v>0</v>
      </c>
      <c r="H127" s="7"/>
      <c r="J127" s="332">
        <f t="shared" si="7"/>
        <v>94</v>
      </c>
      <c r="K127" s="325">
        <f>IF(J127&gt;Datos!$C$45,'Formato 6'!O126,0)</f>
        <v>0</v>
      </c>
      <c r="L127" s="325">
        <f>IF(J127&gt;Datos!$C$45,K127*((1+$E$27)^(1/12)-1),0)</f>
        <v>0</v>
      </c>
      <c r="M127" s="325">
        <f>IF(J127&gt;Datos!$C$45,N127-L127,0)</f>
        <v>0</v>
      </c>
      <c r="N127" s="325">
        <f>IF(J127=Datos!$C$45+1,-PMT((1+'Formato 6'!$E$27)^(1/12)-1,Datos!$C$46,K127),IF('Formato 6'!J127&lt;=Datos!$C$47,N126,0))</f>
        <v>0</v>
      </c>
      <c r="O127" s="325">
        <f>IF(J127=Datos!$C$45,'Formato 4'!$M$56,IF('Formato 6'!J127&gt;Datos!$C$45,'Formato 6'!K127-'Formato 6'!M127,0))</f>
        <v>0</v>
      </c>
      <c r="Q127" s="325">
        <f t="shared" si="3"/>
        <v>0</v>
      </c>
    </row>
    <row r="128" spans="2:17">
      <c r="B128" s="332">
        <f t="shared" si="6"/>
        <v>95</v>
      </c>
      <c r="C128" s="325">
        <f>IF(B128&gt;Datos!$C$45,'Formato 6'!G127,0)</f>
        <v>0</v>
      </c>
      <c r="D128" s="325">
        <f>IF(B128&gt;Datos!$C$45,C128*((1+$E$27)^(1/12)-1),0)</f>
        <v>0</v>
      </c>
      <c r="E128" s="325">
        <f>IF(B128&gt;Datos!$C$45,F128-D128,0)</f>
        <v>0</v>
      </c>
      <c r="F128" s="325">
        <f>IF(B128=Datos!$C$45+1,-PMT((1+'Formato 6'!$E$27)^(1/12)-1,Datos!$C$46,C128),IF('Formato 6'!B128&lt;=Datos!$C$47,F127,0))</f>
        <v>0</v>
      </c>
      <c r="G128" s="325">
        <f>IF(B128=Datos!$C$45,'Formato 4'!$F$56,IF('Formato 6'!B128&gt;Datos!$C$45,'Formato 6'!C128-'Formato 6'!E128,0))</f>
        <v>0</v>
      </c>
      <c r="H128" s="7"/>
      <c r="J128" s="332">
        <f t="shared" si="7"/>
        <v>95</v>
      </c>
      <c r="K128" s="325">
        <f>IF(J128&gt;Datos!$C$45,'Formato 6'!O127,0)</f>
        <v>0</v>
      </c>
      <c r="L128" s="325">
        <f>IF(J128&gt;Datos!$C$45,K128*((1+$E$27)^(1/12)-1),0)</f>
        <v>0</v>
      </c>
      <c r="M128" s="325">
        <f>IF(J128&gt;Datos!$C$45,N128-L128,0)</f>
        <v>0</v>
      </c>
      <c r="N128" s="325">
        <f>IF(J128=Datos!$C$45+1,-PMT((1+'Formato 6'!$E$27)^(1/12)-1,Datos!$C$46,K128),IF('Formato 6'!J128&lt;=Datos!$C$47,N127,0))</f>
        <v>0</v>
      </c>
      <c r="O128" s="325">
        <f>IF(J128=Datos!$C$45,'Formato 4'!$M$56,IF('Formato 6'!J128&gt;Datos!$C$45,'Formato 6'!K128-'Formato 6'!M128,0))</f>
        <v>0</v>
      </c>
      <c r="Q128" s="325">
        <f t="shared" si="3"/>
        <v>0</v>
      </c>
    </row>
    <row r="129" spans="2:17">
      <c r="B129" s="332">
        <f t="shared" si="6"/>
        <v>96</v>
      </c>
      <c r="C129" s="325">
        <f>IF(B129&gt;Datos!$C$45,'Formato 6'!G128,0)</f>
        <v>0</v>
      </c>
      <c r="D129" s="325">
        <f>IF(B129&gt;Datos!$C$45,C129*((1+$E$27)^(1/12)-1),0)</f>
        <v>0</v>
      </c>
      <c r="E129" s="325">
        <f>IF(B129&gt;Datos!$C$45,F129-D129,0)</f>
        <v>0</v>
      </c>
      <c r="F129" s="325">
        <f>IF(B129=Datos!$C$45+1,-PMT((1+'Formato 6'!$E$27)^(1/12)-1,Datos!$C$46,C129),IF('Formato 6'!B129&lt;=Datos!$C$47,F128,0))</f>
        <v>0</v>
      </c>
      <c r="G129" s="325">
        <f>IF(B129=Datos!$C$45,'Formato 4'!$F$56,IF('Formato 6'!B129&gt;Datos!$C$45,'Formato 6'!C129-'Formato 6'!E129,0))</f>
        <v>0</v>
      </c>
      <c r="H129" s="7"/>
      <c r="J129" s="332">
        <f t="shared" si="7"/>
        <v>96</v>
      </c>
      <c r="K129" s="325">
        <f>IF(J129&gt;Datos!$C$45,'Formato 6'!O128,0)</f>
        <v>0</v>
      </c>
      <c r="L129" s="325">
        <f>IF(J129&gt;Datos!$C$45,K129*((1+$E$27)^(1/12)-1),0)</f>
        <v>0</v>
      </c>
      <c r="M129" s="325">
        <f>IF(J129&gt;Datos!$C$45,N129-L129,0)</f>
        <v>0</v>
      </c>
      <c r="N129" s="325">
        <f>IF(J129=Datos!$C$45+1,-PMT((1+'Formato 6'!$E$27)^(1/12)-1,Datos!$C$46,K129),IF('Formato 6'!J129&lt;=Datos!$C$47,N128,0))</f>
        <v>0</v>
      </c>
      <c r="O129" s="325">
        <f>IF(J129=Datos!$C$45,'Formato 4'!$M$56,IF('Formato 6'!J129&gt;Datos!$C$45,'Formato 6'!K129-'Formato 6'!M129,0))</f>
        <v>0</v>
      </c>
      <c r="Q129" s="325">
        <f t="shared" si="3"/>
        <v>0</v>
      </c>
    </row>
    <row r="130" spans="2:17">
      <c r="B130" s="332">
        <f t="shared" si="6"/>
        <v>97</v>
      </c>
      <c r="C130" s="325">
        <f>IF(B130&gt;Datos!$C$45,'Formato 6'!G129,0)</f>
        <v>0</v>
      </c>
      <c r="D130" s="325">
        <f>IF(B130&gt;Datos!$C$45,C130*((1+$E$27)^(1/12)-1),0)</f>
        <v>0</v>
      </c>
      <c r="E130" s="325">
        <f>IF(B130&gt;Datos!$C$45,F130-D130,0)</f>
        <v>0</v>
      </c>
      <c r="F130" s="325">
        <f>IF(B130=Datos!$C$45+1,-PMT((1+'Formato 6'!$E$27)^(1/12)-1,Datos!$C$46,C130),IF('Formato 6'!B130&lt;=Datos!$C$47,F129,0))</f>
        <v>0</v>
      </c>
      <c r="G130" s="325">
        <f>IF(B130=Datos!$C$45,'Formato 4'!$F$56,IF('Formato 6'!B130&gt;Datos!$C$45,'Formato 6'!C130-'Formato 6'!E130,0))</f>
        <v>0</v>
      </c>
      <c r="H130" s="7"/>
      <c r="J130" s="332">
        <f t="shared" si="7"/>
        <v>97</v>
      </c>
      <c r="K130" s="325">
        <f>IF(J130&gt;Datos!$C$45,'Formato 6'!O129,0)</f>
        <v>0</v>
      </c>
      <c r="L130" s="325">
        <f>IF(J130&gt;Datos!$C$45,K130*((1+$E$27)^(1/12)-1),0)</f>
        <v>0</v>
      </c>
      <c r="M130" s="325">
        <f>IF(J130&gt;Datos!$C$45,N130-L130,0)</f>
        <v>0</v>
      </c>
      <c r="N130" s="325">
        <f>IF(J130=Datos!$C$45+1,-PMT((1+'Formato 6'!$E$27)^(1/12)-1,Datos!$C$46,K130),IF('Formato 6'!J130&lt;=Datos!$C$47,N129,0))</f>
        <v>0</v>
      </c>
      <c r="O130" s="325">
        <f>IF(J130=Datos!$C$45,'Formato 4'!$M$56,IF('Formato 6'!J130&gt;Datos!$C$45,'Formato 6'!K130-'Formato 6'!M130,0))</f>
        <v>0</v>
      </c>
      <c r="Q130" s="325">
        <f t="shared" si="3"/>
        <v>0</v>
      </c>
    </row>
    <row r="131" spans="2:17">
      <c r="B131" s="332">
        <f t="shared" si="6"/>
        <v>98</v>
      </c>
      <c r="C131" s="325">
        <f>IF(B131&gt;Datos!$C$45,'Formato 6'!G130,0)</f>
        <v>0</v>
      </c>
      <c r="D131" s="325">
        <f>IF(B131&gt;Datos!$C$45,C131*((1+$E$27)^(1/12)-1),0)</f>
        <v>0</v>
      </c>
      <c r="E131" s="325">
        <f>IF(B131&gt;Datos!$C$45,F131-D131,0)</f>
        <v>0</v>
      </c>
      <c r="F131" s="325">
        <f>IF(B131=Datos!$C$45+1,-PMT((1+'Formato 6'!$E$27)^(1/12)-1,Datos!$C$46,C131),IF('Formato 6'!B131&lt;=Datos!$C$47,F130,0))</f>
        <v>0</v>
      </c>
      <c r="G131" s="325">
        <f>IF(B131=Datos!$C$45,'Formato 4'!$F$56,IF('Formato 6'!B131&gt;Datos!$C$45,'Formato 6'!C131-'Formato 6'!E131,0))</f>
        <v>0</v>
      </c>
      <c r="H131" s="7"/>
      <c r="J131" s="332">
        <f t="shared" si="7"/>
        <v>98</v>
      </c>
      <c r="K131" s="325">
        <f>IF(J131&gt;Datos!$C$45,'Formato 6'!O130,0)</f>
        <v>0</v>
      </c>
      <c r="L131" s="325">
        <f>IF(J131&gt;Datos!$C$45,K131*((1+$E$27)^(1/12)-1),0)</f>
        <v>0</v>
      </c>
      <c r="M131" s="325">
        <f>IF(J131&gt;Datos!$C$45,N131-L131,0)</f>
        <v>0</v>
      </c>
      <c r="N131" s="325">
        <f>IF(J131=Datos!$C$45+1,-PMT((1+'Formato 6'!$E$27)^(1/12)-1,Datos!$C$46,K131),IF('Formato 6'!J131&lt;=Datos!$C$47,N130,0))</f>
        <v>0</v>
      </c>
      <c r="O131" s="325">
        <f>IF(J131=Datos!$C$45,'Formato 4'!$M$56,IF('Formato 6'!J131&gt;Datos!$C$45,'Formato 6'!K131-'Formato 6'!M131,0))</f>
        <v>0</v>
      </c>
      <c r="Q131" s="325">
        <f t="shared" si="3"/>
        <v>0</v>
      </c>
    </row>
    <row r="132" spans="2:17">
      <c r="B132" s="332">
        <f t="shared" si="6"/>
        <v>99</v>
      </c>
      <c r="C132" s="325">
        <f>IF(B132&gt;Datos!$C$45,'Formato 6'!G131,0)</f>
        <v>0</v>
      </c>
      <c r="D132" s="325">
        <f>IF(B132&gt;Datos!$C$45,C132*((1+$E$27)^(1/12)-1),0)</f>
        <v>0</v>
      </c>
      <c r="E132" s="325">
        <f>IF(B132&gt;Datos!$C$45,F132-D132,0)</f>
        <v>0</v>
      </c>
      <c r="F132" s="325">
        <f>IF(B132=Datos!$C$45+1,-PMT((1+'Formato 6'!$E$27)^(1/12)-1,Datos!$C$46,C132),IF('Formato 6'!B132&lt;=Datos!$C$47,F131,0))</f>
        <v>0</v>
      </c>
      <c r="G132" s="325">
        <f>IF(B132=Datos!$C$45,'Formato 4'!$F$56,IF('Formato 6'!B132&gt;Datos!$C$45,'Formato 6'!C132-'Formato 6'!E132,0))</f>
        <v>0</v>
      </c>
      <c r="H132" s="7"/>
      <c r="J132" s="332">
        <f t="shared" si="7"/>
        <v>99</v>
      </c>
      <c r="K132" s="325">
        <f>IF(J132&gt;Datos!$C$45,'Formato 6'!O131,0)</f>
        <v>0</v>
      </c>
      <c r="L132" s="325">
        <f>IF(J132&gt;Datos!$C$45,K132*((1+$E$27)^(1/12)-1),0)</f>
        <v>0</v>
      </c>
      <c r="M132" s="325">
        <f>IF(J132&gt;Datos!$C$45,N132-L132,0)</f>
        <v>0</v>
      </c>
      <c r="N132" s="325">
        <f>IF(J132=Datos!$C$45+1,-PMT((1+'Formato 6'!$E$27)^(1/12)-1,Datos!$C$46,K132),IF('Formato 6'!J132&lt;=Datos!$C$47,N131,0))</f>
        <v>0</v>
      </c>
      <c r="O132" s="325">
        <f>IF(J132=Datos!$C$45,'Formato 4'!$M$56,IF('Formato 6'!J132&gt;Datos!$C$45,'Formato 6'!K132-'Formato 6'!M132,0))</f>
        <v>0</v>
      </c>
      <c r="Q132" s="325">
        <f t="shared" si="3"/>
        <v>0</v>
      </c>
    </row>
    <row r="133" spans="2:17">
      <c r="B133" s="332">
        <f t="shared" si="6"/>
        <v>100</v>
      </c>
      <c r="C133" s="325">
        <f>IF(B133&gt;Datos!$C$45,'Formato 6'!G132,0)</f>
        <v>0</v>
      </c>
      <c r="D133" s="325">
        <f>IF(B133&gt;Datos!$C$45,C133*((1+$E$27)^(1/12)-1),0)</f>
        <v>0</v>
      </c>
      <c r="E133" s="325">
        <f>IF(B133&gt;Datos!$C$45,F133-D133,0)</f>
        <v>0</v>
      </c>
      <c r="F133" s="325">
        <f>IF(B133=Datos!$C$45+1,-PMT((1+'Formato 6'!$E$27)^(1/12)-1,Datos!$C$46,C133),IF('Formato 6'!B133&lt;=Datos!$C$47,F132,0))</f>
        <v>0</v>
      </c>
      <c r="G133" s="325">
        <f>IF(B133=Datos!$C$45,'Formato 4'!$F$56,IF('Formato 6'!B133&gt;Datos!$C$45,'Formato 6'!C133-'Formato 6'!E133,0))</f>
        <v>0</v>
      </c>
      <c r="H133" s="7"/>
      <c r="J133" s="332">
        <f t="shared" si="7"/>
        <v>100</v>
      </c>
      <c r="K133" s="325">
        <f>IF(J133&gt;Datos!$C$45,'Formato 6'!O132,0)</f>
        <v>0</v>
      </c>
      <c r="L133" s="325">
        <f>IF(J133&gt;Datos!$C$45,K133*((1+$E$27)^(1/12)-1),0)</f>
        <v>0</v>
      </c>
      <c r="M133" s="325">
        <f>IF(J133&gt;Datos!$C$45,N133-L133,0)</f>
        <v>0</v>
      </c>
      <c r="N133" s="325">
        <f>IF(J133=Datos!$C$45+1,-PMT((1+'Formato 6'!$E$27)^(1/12)-1,Datos!$C$46,K133),IF('Formato 6'!J133&lt;=Datos!$C$47,N132,0))</f>
        <v>0</v>
      </c>
      <c r="O133" s="325">
        <f>IF(J133=Datos!$C$45,'Formato 4'!$M$56,IF('Formato 6'!J133&gt;Datos!$C$45,'Formato 6'!K133-'Formato 6'!M133,0))</f>
        <v>0</v>
      </c>
      <c r="Q133" s="325">
        <f t="shared" si="3"/>
        <v>0</v>
      </c>
    </row>
    <row r="134" spans="2:17">
      <c r="B134" s="332">
        <f t="shared" si="6"/>
        <v>101</v>
      </c>
      <c r="C134" s="325">
        <f>IF(B134&gt;Datos!$C$45,'Formato 6'!G133,0)</f>
        <v>0</v>
      </c>
      <c r="D134" s="325">
        <f>IF(B134&gt;Datos!$C$45,C134*((1+$E$27)^(1/12)-1),0)</f>
        <v>0</v>
      </c>
      <c r="E134" s="325">
        <f>IF(B134&gt;Datos!$C$45,F134-D134,0)</f>
        <v>0</v>
      </c>
      <c r="F134" s="325">
        <f>IF(B134=Datos!$C$45+1,-PMT((1+'Formato 6'!$E$27)^(1/12)-1,Datos!$C$46,C134),IF('Formato 6'!B134&lt;=Datos!$C$47,F133,0))</f>
        <v>0</v>
      </c>
      <c r="G134" s="325">
        <f>IF(B134=Datos!$C$45,'Formato 4'!$F$56,IF('Formato 6'!B134&gt;Datos!$C$45,'Formato 6'!C134-'Formato 6'!E134,0))</f>
        <v>0</v>
      </c>
      <c r="H134" s="7"/>
      <c r="J134" s="332">
        <f t="shared" si="7"/>
        <v>101</v>
      </c>
      <c r="K134" s="325">
        <f>IF(J134&gt;Datos!$C$45,'Formato 6'!O133,0)</f>
        <v>0</v>
      </c>
      <c r="L134" s="325">
        <f>IF(J134&gt;Datos!$C$45,K134*((1+$E$27)^(1/12)-1),0)</f>
        <v>0</v>
      </c>
      <c r="M134" s="325">
        <f>IF(J134&gt;Datos!$C$45,N134-L134,0)</f>
        <v>0</v>
      </c>
      <c r="N134" s="325">
        <f>IF(J134=Datos!$C$45+1,-PMT((1+'Formato 6'!$E$27)^(1/12)-1,Datos!$C$46,K134),IF('Formato 6'!J134&lt;=Datos!$C$47,N133,0))</f>
        <v>0</v>
      </c>
      <c r="O134" s="325">
        <f>IF(J134=Datos!$C$45,'Formato 4'!$M$56,IF('Formato 6'!J134&gt;Datos!$C$45,'Formato 6'!K134-'Formato 6'!M134,0))</f>
        <v>0</v>
      </c>
      <c r="Q134" s="325">
        <f t="shared" si="3"/>
        <v>0</v>
      </c>
    </row>
    <row r="135" spans="2:17">
      <c r="B135" s="332">
        <f>B134+1</f>
        <v>102</v>
      </c>
      <c r="C135" s="325">
        <f>IF(B135&gt;Datos!$C$45,'Formato 6'!G134,0)</f>
        <v>0</v>
      </c>
      <c r="D135" s="325">
        <f>IF(B135&gt;Datos!$C$45,C135*((1+$E$27)^(1/12)-1),0)</f>
        <v>0</v>
      </c>
      <c r="E135" s="325">
        <f>IF(B135&gt;Datos!$C$45,F135-D135,0)</f>
        <v>0</v>
      </c>
      <c r="F135" s="325">
        <f>IF(B135=Datos!$C$45+1,-PMT((1+'Formato 6'!$E$27)^(1/12)-1,Datos!$C$46,C135),IF('Formato 6'!B135&lt;=Datos!$C$47,F134,0))</f>
        <v>0</v>
      </c>
      <c r="G135" s="325">
        <f>IF(B135=Datos!$C$45,'Formato 4'!$F$56,IF('Formato 6'!B135&gt;Datos!$C$45,'Formato 6'!C135-'Formato 6'!E135,0))</f>
        <v>0</v>
      </c>
      <c r="H135" s="7"/>
      <c r="J135" s="332">
        <f>J134+1</f>
        <v>102</v>
      </c>
      <c r="K135" s="325">
        <f>IF(J135&gt;Datos!$C$45,'Formato 6'!O134,0)</f>
        <v>0</v>
      </c>
      <c r="L135" s="325">
        <f>IF(J135&gt;Datos!$C$45,K135*((1+$E$27)^(1/12)-1),0)</f>
        <v>0</v>
      </c>
      <c r="M135" s="325">
        <f>IF(J135&gt;Datos!$C$45,N135-L135,0)</f>
        <v>0</v>
      </c>
      <c r="N135" s="325">
        <f>IF(J135=Datos!$C$45+1,-PMT((1+'Formato 6'!$E$27)^(1/12)-1,Datos!$C$46,K135),IF('Formato 6'!J135&lt;=Datos!$C$47,N134,0))</f>
        <v>0</v>
      </c>
      <c r="O135" s="325">
        <f>IF(J135=Datos!$C$45,'Formato 4'!$M$56,IF('Formato 6'!J135&gt;Datos!$C$45,'Formato 6'!K135-'Formato 6'!M135,0))</f>
        <v>0</v>
      </c>
      <c r="Q135" s="325">
        <f t="shared" si="3"/>
        <v>0</v>
      </c>
    </row>
    <row r="136" spans="2:17">
      <c r="B136" s="332">
        <f t="shared" ref="B136:B146" si="8">B135+1</f>
        <v>103</v>
      </c>
      <c r="C136" s="325">
        <f>IF(B136&gt;Datos!$C$45,'Formato 6'!G135,0)</f>
        <v>0</v>
      </c>
      <c r="D136" s="325">
        <f>IF(B136&gt;Datos!$C$45,C136*((1+$E$27)^(1/12)-1),0)</f>
        <v>0</v>
      </c>
      <c r="E136" s="325">
        <f>IF(B136&gt;Datos!$C$45,F136-D136,0)</f>
        <v>0</v>
      </c>
      <c r="F136" s="325">
        <f>IF(B136=Datos!$C$45+1,-PMT((1+'Formato 6'!$E$27)^(1/12)-1,Datos!$C$46,C136),IF('Formato 6'!B136&lt;=Datos!$C$47,F135,0))</f>
        <v>0</v>
      </c>
      <c r="G136" s="325">
        <f>IF(B136=Datos!$C$45,'Formato 4'!$F$56,IF('Formato 6'!B136&gt;Datos!$C$45,'Formato 6'!C136-'Formato 6'!E136,0))</f>
        <v>0</v>
      </c>
      <c r="H136" s="7"/>
      <c r="J136" s="332">
        <f t="shared" ref="J136:J146" si="9">J135+1</f>
        <v>103</v>
      </c>
      <c r="K136" s="325">
        <f>IF(J136&gt;Datos!$C$45,'Formato 6'!O135,0)</f>
        <v>0</v>
      </c>
      <c r="L136" s="325">
        <f>IF(J136&gt;Datos!$C$45,K136*((1+$E$27)^(1/12)-1),0)</f>
        <v>0</v>
      </c>
      <c r="M136" s="325">
        <f>IF(J136&gt;Datos!$C$45,N136-L136,0)</f>
        <v>0</v>
      </c>
      <c r="N136" s="325">
        <f>IF(J136=Datos!$C$45+1,-PMT((1+'Formato 6'!$E$27)^(1/12)-1,Datos!$C$46,K136),IF('Formato 6'!J136&lt;=Datos!$C$47,N135,0))</f>
        <v>0</v>
      </c>
      <c r="O136" s="325">
        <f>IF(J136=Datos!$C$45,'Formato 4'!$M$56,IF('Formato 6'!J136&gt;Datos!$C$45,'Formato 6'!K136-'Formato 6'!M136,0))</f>
        <v>0</v>
      </c>
      <c r="Q136" s="325">
        <f t="shared" si="3"/>
        <v>0</v>
      </c>
    </row>
    <row r="137" spans="2:17">
      <c r="B137" s="332">
        <f t="shared" si="8"/>
        <v>104</v>
      </c>
      <c r="C137" s="325">
        <f>IF(B137&gt;Datos!$C$45,'Formato 6'!G136,0)</f>
        <v>0</v>
      </c>
      <c r="D137" s="325">
        <f>IF(B137&gt;Datos!$C$45,C137*((1+$E$27)^(1/12)-1),0)</f>
        <v>0</v>
      </c>
      <c r="E137" s="325">
        <f>IF(B137&gt;Datos!$C$45,F137-D137,0)</f>
        <v>0</v>
      </c>
      <c r="F137" s="325">
        <f>IF(B137=Datos!$C$45+1,-PMT((1+'Formato 6'!$E$27)^(1/12)-1,Datos!$C$46,C137),IF('Formato 6'!B137&lt;=Datos!$C$47,F136,0))</f>
        <v>0</v>
      </c>
      <c r="G137" s="325">
        <f>IF(B137=Datos!$C$45,'Formato 4'!$F$56,IF('Formato 6'!B137&gt;Datos!$C$45,'Formato 6'!C137-'Formato 6'!E137,0))</f>
        <v>0</v>
      </c>
      <c r="H137" s="7"/>
      <c r="J137" s="332">
        <f t="shared" si="9"/>
        <v>104</v>
      </c>
      <c r="K137" s="325">
        <f>IF(J137&gt;Datos!$C$45,'Formato 6'!O136,0)</f>
        <v>0</v>
      </c>
      <c r="L137" s="325">
        <f>IF(J137&gt;Datos!$C$45,K137*((1+$E$27)^(1/12)-1),0)</f>
        <v>0</v>
      </c>
      <c r="M137" s="325">
        <f>IF(J137&gt;Datos!$C$45,N137-L137,0)</f>
        <v>0</v>
      </c>
      <c r="N137" s="325">
        <f>IF(J137=Datos!$C$45+1,-PMT((1+'Formato 6'!$E$27)^(1/12)-1,Datos!$C$46,K137),IF('Formato 6'!J137&lt;=Datos!$C$47,N136,0))</f>
        <v>0</v>
      </c>
      <c r="O137" s="325">
        <f>IF(J137=Datos!$C$45,'Formato 4'!$M$56,IF('Formato 6'!J137&gt;Datos!$C$45,'Formato 6'!K137-'Formato 6'!M137,0))</f>
        <v>0</v>
      </c>
      <c r="Q137" s="325">
        <f t="shared" si="3"/>
        <v>0</v>
      </c>
    </row>
    <row r="138" spans="2:17">
      <c r="B138" s="332">
        <f t="shared" si="8"/>
        <v>105</v>
      </c>
      <c r="C138" s="325">
        <f>IF(B138&gt;Datos!$C$45,'Formato 6'!G137,0)</f>
        <v>0</v>
      </c>
      <c r="D138" s="325">
        <f>IF(B138&gt;Datos!$C$45,C138*((1+$E$27)^(1/12)-1),0)</f>
        <v>0</v>
      </c>
      <c r="E138" s="325">
        <f>IF(B138&gt;Datos!$C$45,F138-D138,0)</f>
        <v>0</v>
      </c>
      <c r="F138" s="325">
        <f>IF(B138=Datos!$C$45+1,-PMT((1+'Formato 6'!$E$27)^(1/12)-1,Datos!$C$46,C138),IF('Formato 6'!B138&lt;=Datos!$C$47,F137,0))</f>
        <v>0</v>
      </c>
      <c r="G138" s="325">
        <f>IF(B138=Datos!$C$45,'Formato 4'!$F$56,IF('Formato 6'!B138&gt;Datos!$C$45,'Formato 6'!C138-'Formato 6'!E138,0))</f>
        <v>0</v>
      </c>
      <c r="H138" s="7"/>
      <c r="J138" s="332">
        <f t="shared" si="9"/>
        <v>105</v>
      </c>
      <c r="K138" s="325">
        <f>IF(J138&gt;Datos!$C$45,'Formato 6'!O137,0)</f>
        <v>0</v>
      </c>
      <c r="L138" s="325">
        <f>IF(J138&gt;Datos!$C$45,K138*((1+$E$27)^(1/12)-1),0)</f>
        <v>0</v>
      </c>
      <c r="M138" s="325">
        <f>IF(J138&gt;Datos!$C$45,N138-L138,0)</f>
        <v>0</v>
      </c>
      <c r="N138" s="325">
        <f>IF(J138=Datos!$C$45+1,-PMT((1+'Formato 6'!$E$27)^(1/12)-1,Datos!$C$46,K138),IF('Formato 6'!J138&lt;=Datos!$C$47,N137,0))</f>
        <v>0</v>
      </c>
      <c r="O138" s="325">
        <f>IF(J138=Datos!$C$45,'Formato 4'!$M$56,IF('Formato 6'!J138&gt;Datos!$C$45,'Formato 6'!K138-'Formato 6'!M138,0))</f>
        <v>0</v>
      </c>
      <c r="Q138" s="325">
        <f t="shared" si="3"/>
        <v>0</v>
      </c>
    </row>
    <row r="139" spans="2:17">
      <c r="B139" s="332">
        <f t="shared" si="8"/>
        <v>106</v>
      </c>
      <c r="C139" s="325">
        <f>IF(B139&gt;Datos!$C$45,'Formato 6'!G138,0)</f>
        <v>0</v>
      </c>
      <c r="D139" s="325">
        <f>IF(B139&gt;Datos!$C$45,C139*((1+$E$27)^(1/12)-1),0)</f>
        <v>0</v>
      </c>
      <c r="E139" s="325">
        <f>IF(B139&gt;Datos!$C$45,F139-D139,0)</f>
        <v>0</v>
      </c>
      <c r="F139" s="325">
        <f>IF(B139=Datos!$C$45+1,-PMT((1+'Formato 6'!$E$27)^(1/12)-1,Datos!$C$46,C139),IF('Formato 6'!B139&lt;=Datos!$C$47,F138,0))</f>
        <v>0</v>
      </c>
      <c r="G139" s="325">
        <f>IF(B139=Datos!$C$45,'Formato 4'!$F$56,IF('Formato 6'!B139&gt;Datos!$C$45,'Formato 6'!C139-'Formato 6'!E139,0))</f>
        <v>0</v>
      </c>
      <c r="H139" s="7"/>
      <c r="J139" s="332">
        <f t="shared" si="9"/>
        <v>106</v>
      </c>
      <c r="K139" s="325">
        <f>IF(J139&gt;Datos!$C$45,'Formato 6'!O138,0)</f>
        <v>0</v>
      </c>
      <c r="L139" s="325">
        <f>IF(J139&gt;Datos!$C$45,K139*((1+$E$27)^(1/12)-1),0)</f>
        <v>0</v>
      </c>
      <c r="M139" s="325">
        <f>IF(J139&gt;Datos!$C$45,N139-L139,0)</f>
        <v>0</v>
      </c>
      <c r="N139" s="325">
        <f>IF(J139=Datos!$C$45+1,-PMT((1+'Formato 6'!$E$27)^(1/12)-1,Datos!$C$46,K139),IF('Formato 6'!J139&lt;=Datos!$C$47,N138,0))</f>
        <v>0</v>
      </c>
      <c r="O139" s="325">
        <f>IF(J139=Datos!$C$45,'Formato 4'!$M$56,IF('Formato 6'!J139&gt;Datos!$C$45,'Formato 6'!K139-'Formato 6'!M139,0))</f>
        <v>0</v>
      </c>
      <c r="Q139" s="325">
        <f t="shared" si="3"/>
        <v>0</v>
      </c>
    </row>
    <row r="140" spans="2:17">
      <c r="B140" s="332">
        <f t="shared" si="8"/>
        <v>107</v>
      </c>
      <c r="C140" s="325">
        <f>IF(B140&gt;Datos!$C$45,'Formato 6'!G139,0)</f>
        <v>0</v>
      </c>
      <c r="D140" s="325">
        <f>IF(B140&gt;Datos!$C$45,C140*((1+$E$27)^(1/12)-1),0)</f>
        <v>0</v>
      </c>
      <c r="E140" s="325">
        <f>IF(B140&gt;Datos!$C$45,F140-D140,0)</f>
        <v>0</v>
      </c>
      <c r="F140" s="325">
        <f>IF(B140=Datos!$C$45+1,-PMT((1+'Formato 6'!$E$27)^(1/12)-1,Datos!$C$46,C140),IF('Formato 6'!B140&lt;=Datos!$C$47,F139,0))</f>
        <v>0</v>
      </c>
      <c r="G140" s="325">
        <f>IF(B140=Datos!$C$45,'Formato 4'!$F$56,IF('Formato 6'!B140&gt;Datos!$C$45,'Formato 6'!C140-'Formato 6'!E140,0))</f>
        <v>0</v>
      </c>
      <c r="H140" s="7"/>
      <c r="J140" s="332">
        <f t="shared" si="9"/>
        <v>107</v>
      </c>
      <c r="K140" s="325">
        <f>IF(J140&gt;Datos!$C$45,'Formato 6'!O139,0)</f>
        <v>0</v>
      </c>
      <c r="L140" s="325">
        <f>IF(J140&gt;Datos!$C$45,K140*((1+$E$27)^(1/12)-1),0)</f>
        <v>0</v>
      </c>
      <c r="M140" s="325">
        <f>IF(J140&gt;Datos!$C$45,N140-L140,0)</f>
        <v>0</v>
      </c>
      <c r="N140" s="325">
        <f>IF(J140=Datos!$C$45+1,-PMT((1+'Formato 6'!$E$27)^(1/12)-1,Datos!$C$46,K140),IF('Formato 6'!J140&lt;=Datos!$C$47,N139,0))</f>
        <v>0</v>
      </c>
      <c r="O140" s="325">
        <f>IF(J140=Datos!$C$45,'Formato 4'!$M$56,IF('Formato 6'!J140&gt;Datos!$C$45,'Formato 6'!K140-'Formato 6'!M140,0))</f>
        <v>0</v>
      </c>
      <c r="Q140" s="325">
        <f t="shared" si="3"/>
        <v>0</v>
      </c>
    </row>
    <row r="141" spans="2:17">
      <c r="B141" s="332">
        <f t="shared" si="8"/>
        <v>108</v>
      </c>
      <c r="C141" s="325">
        <f>IF(B141&gt;Datos!$C$45,'Formato 6'!G140,0)</f>
        <v>0</v>
      </c>
      <c r="D141" s="325">
        <f>IF(B141&gt;Datos!$C$45,C141*((1+$E$27)^(1/12)-1),0)</f>
        <v>0</v>
      </c>
      <c r="E141" s="325">
        <f>IF(B141&gt;Datos!$C$45,F141-D141,0)</f>
        <v>0</v>
      </c>
      <c r="F141" s="325">
        <f>IF(B141=Datos!$C$45+1,-PMT((1+'Formato 6'!$E$27)^(1/12)-1,Datos!$C$46,C141),IF('Formato 6'!B141&lt;=Datos!$C$47,F140,0))</f>
        <v>0</v>
      </c>
      <c r="G141" s="325">
        <f>IF(B141=Datos!$C$45,'Formato 4'!$F$56,IF('Formato 6'!B141&gt;Datos!$C$45,'Formato 6'!C141-'Formato 6'!E141,0))</f>
        <v>0</v>
      </c>
      <c r="H141" s="7"/>
      <c r="J141" s="332">
        <f t="shared" si="9"/>
        <v>108</v>
      </c>
      <c r="K141" s="325">
        <f>IF(J141&gt;Datos!$C$45,'Formato 6'!O140,0)</f>
        <v>0</v>
      </c>
      <c r="L141" s="325">
        <f>IF(J141&gt;Datos!$C$45,K141*((1+$E$27)^(1/12)-1),0)</f>
        <v>0</v>
      </c>
      <c r="M141" s="325">
        <f>IF(J141&gt;Datos!$C$45,N141-L141,0)</f>
        <v>0</v>
      </c>
      <c r="N141" s="325">
        <f>IF(J141=Datos!$C$45+1,-PMT((1+'Formato 6'!$E$27)^(1/12)-1,Datos!$C$46,K141),IF('Formato 6'!J141&lt;=Datos!$C$47,N140,0))</f>
        <v>0</v>
      </c>
      <c r="O141" s="325">
        <f>IF(J141=Datos!$C$45,'Formato 4'!$M$56,IF('Formato 6'!J141&gt;Datos!$C$45,'Formato 6'!K141-'Formato 6'!M141,0))</f>
        <v>0</v>
      </c>
      <c r="Q141" s="325">
        <f t="shared" si="3"/>
        <v>0</v>
      </c>
    </row>
    <row r="142" spans="2:17">
      <c r="B142" s="332">
        <f t="shared" si="8"/>
        <v>109</v>
      </c>
      <c r="C142" s="325">
        <f>IF(B142&gt;Datos!$C$45,'Formato 6'!G141,0)</f>
        <v>0</v>
      </c>
      <c r="D142" s="325">
        <f>IF(B142&gt;Datos!$C$45,C142*((1+$E$27)^(1/12)-1),0)</f>
        <v>0</v>
      </c>
      <c r="E142" s="325">
        <f>IF(B142&gt;Datos!$C$45,F142-D142,0)</f>
        <v>0</v>
      </c>
      <c r="F142" s="325">
        <f>IF(B142=Datos!$C$45+1,-PMT((1+'Formato 6'!$E$27)^(1/12)-1,Datos!$C$46,C142),IF('Formato 6'!B142&lt;=Datos!$C$47,F141,0))</f>
        <v>0</v>
      </c>
      <c r="G142" s="325">
        <f>IF(B142=Datos!$C$45,'Formato 4'!$F$56,IF('Formato 6'!B142&gt;Datos!$C$45,'Formato 6'!C142-'Formato 6'!E142,0))</f>
        <v>0</v>
      </c>
      <c r="H142" s="7"/>
      <c r="J142" s="332">
        <f t="shared" si="9"/>
        <v>109</v>
      </c>
      <c r="K142" s="325">
        <f>IF(J142&gt;Datos!$C$45,'Formato 6'!O141,0)</f>
        <v>0</v>
      </c>
      <c r="L142" s="325">
        <f>IF(J142&gt;Datos!$C$45,K142*((1+$E$27)^(1/12)-1),0)</f>
        <v>0</v>
      </c>
      <c r="M142" s="325">
        <f>IF(J142&gt;Datos!$C$45,N142-L142,0)</f>
        <v>0</v>
      </c>
      <c r="N142" s="325">
        <f>IF(J142=Datos!$C$45+1,-PMT((1+'Formato 6'!$E$27)^(1/12)-1,Datos!$C$46,K142),IF('Formato 6'!J142&lt;=Datos!$C$47,N141,0))</f>
        <v>0</v>
      </c>
      <c r="O142" s="325">
        <f>IF(J142=Datos!$C$45,'Formato 4'!$M$56,IF('Formato 6'!J142&gt;Datos!$C$45,'Formato 6'!K142-'Formato 6'!M142,0))</f>
        <v>0</v>
      </c>
      <c r="Q142" s="325">
        <f t="shared" si="3"/>
        <v>0</v>
      </c>
    </row>
    <row r="143" spans="2:17">
      <c r="B143" s="332">
        <f t="shared" si="8"/>
        <v>110</v>
      </c>
      <c r="C143" s="325">
        <f>IF(B143&gt;Datos!$C$45,'Formato 6'!G142,0)</f>
        <v>0</v>
      </c>
      <c r="D143" s="325">
        <f>IF(B143&gt;Datos!$C$45,C143*((1+$E$27)^(1/12)-1),0)</f>
        <v>0</v>
      </c>
      <c r="E143" s="325">
        <f>IF(B143&gt;Datos!$C$45,F143-D143,0)</f>
        <v>0</v>
      </c>
      <c r="F143" s="325">
        <f>IF(B143=Datos!$C$45+1,-PMT((1+'Formato 6'!$E$27)^(1/12)-1,Datos!$C$46,C143),IF('Formato 6'!B143&lt;=Datos!$C$47,F142,0))</f>
        <v>0</v>
      </c>
      <c r="G143" s="325">
        <f>IF(B143=Datos!$C$45,'Formato 4'!$F$56,IF('Formato 6'!B143&gt;Datos!$C$45,'Formato 6'!C143-'Formato 6'!E143,0))</f>
        <v>0</v>
      </c>
      <c r="H143" s="7"/>
      <c r="J143" s="332">
        <f t="shared" si="9"/>
        <v>110</v>
      </c>
      <c r="K143" s="325">
        <f>IF(J143&gt;Datos!$C$45,'Formato 6'!O142,0)</f>
        <v>0</v>
      </c>
      <c r="L143" s="325">
        <f>IF(J143&gt;Datos!$C$45,K143*((1+$E$27)^(1/12)-1),0)</f>
        <v>0</v>
      </c>
      <c r="M143" s="325">
        <f>IF(J143&gt;Datos!$C$45,N143-L143,0)</f>
        <v>0</v>
      </c>
      <c r="N143" s="325">
        <f>IF(J143=Datos!$C$45+1,-PMT((1+'Formato 6'!$E$27)^(1/12)-1,Datos!$C$46,K143),IF('Formato 6'!J143&lt;=Datos!$C$47,N142,0))</f>
        <v>0</v>
      </c>
      <c r="O143" s="325">
        <f>IF(J143=Datos!$C$45,'Formato 4'!$M$56,IF('Formato 6'!J143&gt;Datos!$C$45,'Formato 6'!K143-'Formato 6'!M143,0))</f>
        <v>0</v>
      </c>
      <c r="Q143" s="325">
        <f t="shared" si="3"/>
        <v>0</v>
      </c>
    </row>
    <row r="144" spans="2:17">
      <c r="B144" s="332">
        <f t="shared" si="8"/>
        <v>111</v>
      </c>
      <c r="C144" s="325">
        <f>IF(B144&gt;Datos!$C$45,'Formato 6'!G143,0)</f>
        <v>0</v>
      </c>
      <c r="D144" s="325">
        <f>IF(B144&gt;Datos!$C$45,C144*((1+$E$27)^(1/12)-1),0)</f>
        <v>0</v>
      </c>
      <c r="E144" s="325">
        <f>IF(B144&gt;Datos!$C$45,F144-D144,0)</f>
        <v>0</v>
      </c>
      <c r="F144" s="325">
        <f>IF(B144=Datos!$C$45+1,-PMT((1+'Formato 6'!$E$27)^(1/12)-1,Datos!$C$46,C144),IF('Formato 6'!B144&lt;=Datos!$C$47,F143,0))</f>
        <v>0</v>
      </c>
      <c r="G144" s="325">
        <f>IF(B144=Datos!$C$45,'Formato 4'!$F$56,IF('Formato 6'!B144&gt;Datos!$C$45,'Formato 6'!C144-'Formato 6'!E144,0))</f>
        <v>0</v>
      </c>
      <c r="H144" s="7"/>
      <c r="J144" s="332">
        <f t="shared" si="9"/>
        <v>111</v>
      </c>
      <c r="K144" s="325">
        <f>IF(J144&gt;Datos!$C$45,'Formato 6'!O143,0)</f>
        <v>0</v>
      </c>
      <c r="L144" s="325">
        <f>IF(J144&gt;Datos!$C$45,K144*((1+$E$27)^(1/12)-1),0)</f>
        <v>0</v>
      </c>
      <c r="M144" s="325">
        <f>IF(J144&gt;Datos!$C$45,N144-L144,0)</f>
        <v>0</v>
      </c>
      <c r="N144" s="325">
        <f>IF(J144=Datos!$C$45+1,-PMT((1+'Formato 6'!$E$27)^(1/12)-1,Datos!$C$46,K144),IF('Formato 6'!J144&lt;=Datos!$C$47,N143,0))</f>
        <v>0</v>
      </c>
      <c r="O144" s="325">
        <f>IF(J144=Datos!$C$45,'Formato 4'!$M$56,IF('Formato 6'!J144&gt;Datos!$C$45,'Formato 6'!K144-'Formato 6'!M144,0))</f>
        <v>0</v>
      </c>
      <c r="Q144" s="325">
        <f t="shared" si="3"/>
        <v>0</v>
      </c>
    </row>
    <row r="145" spans="2:17">
      <c r="B145" s="332">
        <f t="shared" si="8"/>
        <v>112</v>
      </c>
      <c r="C145" s="325">
        <f>IF(B145&gt;Datos!$C$45,'Formato 6'!G144,0)</f>
        <v>0</v>
      </c>
      <c r="D145" s="325">
        <f>IF(B145&gt;Datos!$C$45,C145*((1+$E$27)^(1/12)-1),0)</f>
        <v>0</v>
      </c>
      <c r="E145" s="325">
        <f>IF(B145&gt;Datos!$C$45,F145-D145,0)</f>
        <v>0</v>
      </c>
      <c r="F145" s="325">
        <f>IF(B145=Datos!$C$45+1,-PMT((1+'Formato 6'!$E$27)^(1/12)-1,Datos!$C$46,C145),IF('Formato 6'!B145&lt;=Datos!$C$47,F144,0))</f>
        <v>0</v>
      </c>
      <c r="G145" s="325">
        <f>IF(B145=Datos!$C$45,'Formato 4'!$F$56,IF('Formato 6'!B145&gt;Datos!$C$45,'Formato 6'!C145-'Formato 6'!E145,0))</f>
        <v>0</v>
      </c>
      <c r="H145" s="7"/>
      <c r="J145" s="332">
        <f t="shared" si="9"/>
        <v>112</v>
      </c>
      <c r="K145" s="325">
        <f>IF(J145&gt;Datos!$C$45,'Formato 6'!O144,0)</f>
        <v>0</v>
      </c>
      <c r="L145" s="325">
        <f>IF(J145&gt;Datos!$C$45,K145*((1+$E$27)^(1/12)-1),0)</f>
        <v>0</v>
      </c>
      <c r="M145" s="325">
        <f>IF(J145&gt;Datos!$C$45,N145-L145,0)</f>
        <v>0</v>
      </c>
      <c r="N145" s="325">
        <f>IF(J145=Datos!$C$45+1,-PMT((1+'Formato 6'!$E$27)^(1/12)-1,Datos!$C$46,K145),IF('Formato 6'!J145&lt;=Datos!$C$47,N144,0))</f>
        <v>0</v>
      </c>
      <c r="O145" s="325">
        <f>IF(J145=Datos!$C$45,'Formato 4'!$M$56,IF('Formato 6'!J145&gt;Datos!$C$45,'Formato 6'!K145-'Formato 6'!M145,0))</f>
        <v>0</v>
      </c>
      <c r="Q145" s="325">
        <f t="shared" si="3"/>
        <v>0</v>
      </c>
    </row>
    <row r="146" spans="2:17">
      <c r="B146" s="332">
        <f t="shared" si="8"/>
        <v>113</v>
      </c>
      <c r="C146" s="325">
        <f>IF(B146&gt;Datos!$C$45,'Formato 6'!G145,0)</f>
        <v>0</v>
      </c>
      <c r="D146" s="325">
        <f>IF(B146&gt;Datos!$C$45,C146*((1+$E$27)^(1/12)-1),0)</f>
        <v>0</v>
      </c>
      <c r="E146" s="325">
        <f>IF(B146&gt;Datos!$C$45,F146-D146,0)</f>
        <v>0</v>
      </c>
      <c r="F146" s="325">
        <f>IF(B146=Datos!$C$45+1,-PMT((1+'Formato 6'!$E$27)^(1/12)-1,Datos!$C$46,C146),IF('Formato 6'!B146&lt;=Datos!$C$47,F145,0))</f>
        <v>0</v>
      </c>
      <c r="G146" s="325">
        <f>IF(B146=Datos!$C$45,'Formato 4'!$F$56,IF('Formato 6'!B146&gt;Datos!$C$45,'Formato 6'!C146-'Formato 6'!E146,0))</f>
        <v>0</v>
      </c>
      <c r="H146" s="7"/>
      <c r="J146" s="332">
        <f t="shared" si="9"/>
        <v>113</v>
      </c>
      <c r="K146" s="325">
        <f>IF(J146&gt;Datos!$C$45,'Formato 6'!O145,0)</f>
        <v>0</v>
      </c>
      <c r="L146" s="325">
        <f>IF(J146&gt;Datos!$C$45,K146*((1+$E$27)^(1/12)-1),0)</f>
        <v>0</v>
      </c>
      <c r="M146" s="325">
        <f>IF(J146&gt;Datos!$C$45,N146-L146,0)</f>
        <v>0</v>
      </c>
      <c r="N146" s="325">
        <f>IF(J146=Datos!$C$45+1,-PMT((1+'Formato 6'!$E$27)^(1/12)-1,Datos!$C$46,K146),IF('Formato 6'!J146&lt;=Datos!$C$47,N145,0))</f>
        <v>0</v>
      </c>
      <c r="O146" s="325">
        <f>IF(J146=Datos!$C$45,'Formato 4'!$M$56,IF('Formato 6'!J146&gt;Datos!$C$45,'Formato 6'!K146-'Formato 6'!M146,0))</f>
        <v>0</v>
      </c>
      <c r="Q146" s="325">
        <f t="shared" si="3"/>
        <v>0</v>
      </c>
    </row>
    <row r="147" spans="2:17">
      <c r="B147" s="332">
        <f>B146+1</f>
        <v>114</v>
      </c>
      <c r="C147" s="325">
        <f>IF(B147&gt;Datos!$C$45,'Formato 6'!G146,0)</f>
        <v>0</v>
      </c>
      <c r="D147" s="325">
        <f>IF(B147&gt;Datos!$C$45,C147*((1+$E$27)^(1/12)-1),0)</f>
        <v>0</v>
      </c>
      <c r="E147" s="325">
        <f>IF(B147&gt;Datos!$C$45,F147-D147,0)</f>
        <v>0</v>
      </c>
      <c r="F147" s="325">
        <f>IF(B147=Datos!$C$45+1,-PMT((1+'Formato 6'!$E$27)^(1/12)-1,Datos!$C$46,C147),IF('Formato 6'!B147&lt;=Datos!$C$47,F146,0))</f>
        <v>0</v>
      </c>
      <c r="G147" s="325">
        <f>IF(B147=Datos!$C$45,'Formato 4'!$F$56,IF('Formato 6'!B147&gt;Datos!$C$45,'Formato 6'!C147-'Formato 6'!E147,0))</f>
        <v>0</v>
      </c>
      <c r="H147" s="7"/>
      <c r="J147" s="332">
        <f>J146+1</f>
        <v>114</v>
      </c>
      <c r="K147" s="325">
        <f>IF(J147&gt;Datos!$C$45,'Formato 6'!O146,0)</f>
        <v>0</v>
      </c>
      <c r="L147" s="325">
        <f>IF(J147&gt;Datos!$C$45,K147*((1+$E$27)^(1/12)-1),0)</f>
        <v>0</v>
      </c>
      <c r="M147" s="325">
        <f>IF(J147&gt;Datos!$C$45,N147-L147,0)</f>
        <v>0</v>
      </c>
      <c r="N147" s="325">
        <f>IF(J147=Datos!$C$45+1,-PMT((1+'Formato 6'!$E$27)^(1/12)-1,Datos!$C$46,K147),IF('Formato 6'!J147&lt;=Datos!$C$47,N146,0))</f>
        <v>0</v>
      </c>
      <c r="O147" s="325">
        <f>IF(J147=Datos!$C$45,'Formato 4'!$M$56,IF('Formato 6'!J147&gt;Datos!$C$45,'Formato 6'!K147-'Formato 6'!M147,0))</f>
        <v>0</v>
      </c>
      <c r="Q147" s="325">
        <f t="shared" si="3"/>
        <v>0</v>
      </c>
    </row>
    <row r="148" spans="2:17">
      <c r="B148" s="332">
        <f t="shared" ref="B148:B161" si="10">B147+1</f>
        <v>115</v>
      </c>
      <c r="C148" s="325">
        <f>IF(B148&gt;Datos!$C$45,'Formato 6'!G147,0)</f>
        <v>0</v>
      </c>
      <c r="D148" s="325">
        <f>IF(B148&gt;Datos!$C$45,C148*((1+$E$27)^(1/12)-1),0)</f>
        <v>0</v>
      </c>
      <c r="E148" s="325">
        <f>IF(B148&gt;Datos!$C$45,F148-D148,0)</f>
        <v>0</v>
      </c>
      <c r="F148" s="325">
        <f>IF(B148=Datos!$C$45+1,-PMT((1+'Formato 6'!$E$27)^(1/12)-1,Datos!$C$46,C148),IF('Formato 6'!B148&lt;=Datos!$C$47,F147,0))</f>
        <v>0</v>
      </c>
      <c r="G148" s="325">
        <f>IF(B148=Datos!$C$45,'Formato 4'!$F$56,IF('Formato 6'!B148&gt;Datos!$C$45,'Formato 6'!C148-'Formato 6'!E148,0))</f>
        <v>0</v>
      </c>
      <c r="H148" s="7"/>
      <c r="J148" s="332">
        <f t="shared" ref="J148:J161" si="11">J147+1</f>
        <v>115</v>
      </c>
      <c r="K148" s="325">
        <f>IF(J148&gt;Datos!$C$45,'Formato 6'!O147,0)</f>
        <v>0</v>
      </c>
      <c r="L148" s="325">
        <f>IF(J148&gt;Datos!$C$45,K148*((1+$E$27)^(1/12)-1),0)</f>
        <v>0</v>
      </c>
      <c r="M148" s="325">
        <f>IF(J148&gt;Datos!$C$45,N148-L148,0)</f>
        <v>0</v>
      </c>
      <c r="N148" s="325">
        <f>IF(J148=Datos!$C$45+1,-PMT((1+'Formato 6'!$E$27)^(1/12)-1,Datos!$C$46,K148),IF('Formato 6'!J148&lt;=Datos!$C$47,N147,0))</f>
        <v>0</v>
      </c>
      <c r="O148" s="325">
        <f>IF(J148=Datos!$C$45,'Formato 4'!$M$56,IF('Formato 6'!J148&gt;Datos!$C$45,'Formato 6'!K148-'Formato 6'!M148,0))</f>
        <v>0</v>
      </c>
      <c r="Q148" s="325">
        <f t="shared" si="3"/>
        <v>0</v>
      </c>
    </row>
    <row r="149" spans="2:17">
      <c r="B149" s="332">
        <f t="shared" si="10"/>
        <v>116</v>
      </c>
      <c r="C149" s="325">
        <f>IF(B149&gt;Datos!$C$45,'Formato 6'!G148,0)</f>
        <v>0</v>
      </c>
      <c r="D149" s="325">
        <f>IF(B149&gt;Datos!$C$45,C149*((1+$E$27)^(1/12)-1),0)</f>
        <v>0</v>
      </c>
      <c r="E149" s="325">
        <f>IF(B149&gt;Datos!$C$45,F149-D149,0)</f>
        <v>0</v>
      </c>
      <c r="F149" s="325">
        <f>IF(B149=Datos!$C$45+1,-PMT((1+'Formato 6'!$E$27)^(1/12)-1,Datos!$C$46,C149),IF('Formato 6'!B149&lt;=Datos!$C$47,F148,0))</f>
        <v>0</v>
      </c>
      <c r="G149" s="325">
        <f>IF(B149=Datos!$C$45,'Formato 4'!$F$56,IF('Formato 6'!B149&gt;Datos!$C$45,'Formato 6'!C149-'Formato 6'!E149,0))</f>
        <v>0</v>
      </c>
      <c r="H149" s="7"/>
      <c r="J149" s="332">
        <f t="shared" si="11"/>
        <v>116</v>
      </c>
      <c r="K149" s="325">
        <f>IF(J149&gt;Datos!$C$45,'Formato 6'!O148,0)</f>
        <v>0</v>
      </c>
      <c r="L149" s="325">
        <f>IF(J149&gt;Datos!$C$45,K149*((1+$E$27)^(1/12)-1),0)</f>
        <v>0</v>
      </c>
      <c r="M149" s="325">
        <f>IF(J149&gt;Datos!$C$45,N149-L149,0)</f>
        <v>0</v>
      </c>
      <c r="N149" s="325">
        <f>IF(J149=Datos!$C$45+1,-PMT((1+'Formato 6'!$E$27)^(1/12)-1,Datos!$C$46,K149),IF('Formato 6'!J149&lt;=Datos!$C$47,N148,0))</f>
        <v>0</v>
      </c>
      <c r="O149" s="325">
        <f>IF(J149=Datos!$C$45,'Formato 4'!$M$56,IF('Formato 6'!J149&gt;Datos!$C$45,'Formato 6'!K149-'Formato 6'!M149,0))</f>
        <v>0</v>
      </c>
      <c r="Q149" s="325">
        <f t="shared" si="3"/>
        <v>0</v>
      </c>
    </row>
    <row r="150" spans="2:17">
      <c r="B150" s="332">
        <f t="shared" si="10"/>
        <v>117</v>
      </c>
      <c r="C150" s="325">
        <f>IF(B150&gt;Datos!$C$45,'Formato 6'!G149,0)</f>
        <v>0</v>
      </c>
      <c r="D150" s="325">
        <f>IF(B150&gt;Datos!$C$45,C150*((1+$E$27)^(1/12)-1),0)</f>
        <v>0</v>
      </c>
      <c r="E150" s="325">
        <f>IF(B150&gt;Datos!$C$45,F150-D150,0)</f>
        <v>0</v>
      </c>
      <c r="F150" s="325">
        <f>IF(B150=Datos!$C$45+1,-PMT((1+'Formato 6'!$E$27)^(1/12)-1,Datos!$C$46,C150),IF('Formato 6'!B150&lt;=Datos!$C$47,F149,0))</f>
        <v>0</v>
      </c>
      <c r="G150" s="325">
        <f>IF(B150=Datos!$C$45,'Formato 4'!$F$56,IF('Formato 6'!B150&gt;Datos!$C$45,'Formato 6'!C150-'Formato 6'!E150,0))</f>
        <v>0</v>
      </c>
      <c r="H150" s="7"/>
      <c r="J150" s="332">
        <f t="shared" si="11"/>
        <v>117</v>
      </c>
      <c r="K150" s="325">
        <f>IF(J150&gt;Datos!$C$45,'Formato 6'!O149,0)</f>
        <v>0</v>
      </c>
      <c r="L150" s="325">
        <f>IF(J150&gt;Datos!$C$45,K150*((1+$E$27)^(1/12)-1),0)</f>
        <v>0</v>
      </c>
      <c r="M150" s="325">
        <f>IF(J150&gt;Datos!$C$45,N150-L150,0)</f>
        <v>0</v>
      </c>
      <c r="N150" s="325">
        <f>IF(J150=Datos!$C$45+1,-PMT((1+'Formato 6'!$E$27)^(1/12)-1,Datos!$C$46,K150),IF('Formato 6'!J150&lt;=Datos!$C$47,N149,0))</f>
        <v>0</v>
      </c>
      <c r="O150" s="325">
        <f>IF(J150=Datos!$C$45,'Formato 4'!$M$56,IF('Formato 6'!J150&gt;Datos!$C$45,'Formato 6'!K150-'Formato 6'!M150,0))</f>
        <v>0</v>
      </c>
      <c r="Q150" s="325">
        <f t="shared" si="3"/>
        <v>0</v>
      </c>
    </row>
    <row r="151" spans="2:17">
      <c r="B151" s="332">
        <f t="shared" si="10"/>
        <v>118</v>
      </c>
      <c r="C151" s="325">
        <f>IF(B151&gt;Datos!$C$45,'Formato 6'!G150,0)</f>
        <v>0</v>
      </c>
      <c r="D151" s="325">
        <f>IF(B151&gt;Datos!$C$45,C151*((1+$E$27)^(1/12)-1),0)</f>
        <v>0</v>
      </c>
      <c r="E151" s="325">
        <f>IF(B151&gt;Datos!$C$45,F151-D151,0)</f>
        <v>0</v>
      </c>
      <c r="F151" s="325">
        <f>IF(B151=Datos!$C$45+1,-PMT((1+'Formato 6'!$E$27)^(1/12)-1,Datos!$C$46,C151),IF('Formato 6'!B151&lt;=Datos!$C$47,F150,0))</f>
        <v>0</v>
      </c>
      <c r="G151" s="325">
        <f>IF(B151=Datos!$C$45,'Formato 4'!$F$56,IF('Formato 6'!B151&gt;Datos!$C$45,'Formato 6'!C151-'Formato 6'!E151,0))</f>
        <v>0</v>
      </c>
      <c r="H151" s="7"/>
      <c r="J151" s="332">
        <f t="shared" si="11"/>
        <v>118</v>
      </c>
      <c r="K151" s="325">
        <f>IF(J151&gt;Datos!$C$45,'Formato 6'!O150,0)</f>
        <v>0</v>
      </c>
      <c r="L151" s="325">
        <f>IF(J151&gt;Datos!$C$45,K151*((1+$E$27)^(1/12)-1),0)</f>
        <v>0</v>
      </c>
      <c r="M151" s="325">
        <f>IF(J151&gt;Datos!$C$45,N151-L151,0)</f>
        <v>0</v>
      </c>
      <c r="N151" s="325">
        <f>IF(J151=Datos!$C$45+1,-PMT((1+'Formato 6'!$E$27)^(1/12)-1,Datos!$C$46,K151),IF('Formato 6'!J151&lt;=Datos!$C$47,N150,0))</f>
        <v>0</v>
      </c>
      <c r="O151" s="325">
        <f>IF(J151=Datos!$C$45,'Formato 4'!$M$56,IF('Formato 6'!J151&gt;Datos!$C$45,'Formato 6'!K151-'Formato 6'!M151,0))</f>
        <v>0</v>
      </c>
      <c r="Q151" s="325">
        <f t="shared" si="3"/>
        <v>0</v>
      </c>
    </row>
    <row r="152" spans="2:17">
      <c r="B152" s="332">
        <f t="shared" si="10"/>
        <v>119</v>
      </c>
      <c r="C152" s="325">
        <f>IF(B152&gt;Datos!$C$45,'Formato 6'!G151,0)</f>
        <v>0</v>
      </c>
      <c r="D152" s="325">
        <f>IF(B152&gt;Datos!$C$45,C152*((1+$E$27)^(1/12)-1),0)</f>
        <v>0</v>
      </c>
      <c r="E152" s="325">
        <f>IF(B152&gt;Datos!$C$45,F152-D152,0)</f>
        <v>0</v>
      </c>
      <c r="F152" s="325">
        <f>IF(B152=Datos!$C$45+1,-PMT((1+'Formato 6'!$E$27)^(1/12)-1,Datos!$C$46,C152),IF('Formato 6'!B152&lt;=Datos!$C$47,F151,0))</f>
        <v>0</v>
      </c>
      <c r="G152" s="325">
        <f>IF(B152=Datos!$C$45,'Formato 4'!$F$56,IF('Formato 6'!B152&gt;Datos!$C$45,'Formato 6'!C152-'Formato 6'!E152,0))</f>
        <v>0</v>
      </c>
      <c r="H152" s="7"/>
      <c r="J152" s="332">
        <f t="shared" si="11"/>
        <v>119</v>
      </c>
      <c r="K152" s="325">
        <f>IF(J152&gt;Datos!$C$45,'Formato 6'!O151,0)</f>
        <v>0</v>
      </c>
      <c r="L152" s="325">
        <f>IF(J152&gt;Datos!$C$45,K152*((1+$E$27)^(1/12)-1),0)</f>
        <v>0</v>
      </c>
      <c r="M152" s="325">
        <f>IF(J152&gt;Datos!$C$45,N152-L152,0)</f>
        <v>0</v>
      </c>
      <c r="N152" s="325">
        <f>IF(J152=Datos!$C$45+1,-PMT((1+'Formato 6'!$E$27)^(1/12)-1,Datos!$C$46,K152),IF('Formato 6'!J152&lt;=Datos!$C$47,N151,0))</f>
        <v>0</v>
      </c>
      <c r="O152" s="325">
        <f>IF(J152=Datos!$C$45,'Formato 4'!$M$56,IF('Formato 6'!J152&gt;Datos!$C$45,'Formato 6'!K152-'Formato 6'!M152,0))</f>
        <v>0</v>
      </c>
      <c r="Q152" s="325">
        <f t="shared" si="3"/>
        <v>0</v>
      </c>
    </row>
    <row r="153" spans="2:17">
      <c r="B153" s="332">
        <f t="shared" si="10"/>
        <v>120</v>
      </c>
      <c r="C153" s="325">
        <f>IF(B153&gt;Datos!$C$45,'Formato 6'!G152,0)</f>
        <v>0</v>
      </c>
      <c r="D153" s="325">
        <f>IF(B153&gt;Datos!$C$45,C153*((1+$E$27)^(1/12)-1),0)</f>
        <v>0</v>
      </c>
      <c r="E153" s="325">
        <f>IF(B153&gt;Datos!$C$45,F153-D153,0)</f>
        <v>0</v>
      </c>
      <c r="F153" s="325">
        <f>IF(B153=Datos!$C$45+1,-PMT((1+'Formato 6'!$E$27)^(1/12)-1,Datos!$C$46,C153),IF('Formato 6'!B153&lt;=Datos!$C$47,F152,0))</f>
        <v>0</v>
      </c>
      <c r="G153" s="325">
        <f>IF(B153=Datos!$C$45,'Formato 4'!$F$56,IF('Formato 6'!B153&gt;Datos!$C$45,'Formato 6'!C153-'Formato 6'!E153,0))</f>
        <v>0</v>
      </c>
      <c r="H153" s="7"/>
      <c r="J153" s="332">
        <f t="shared" si="11"/>
        <v>120</v>
      </c>
      <c r="K153" s="325">
        <f>IF(J153&gt;Datos!$C$45,'Formato 6'!O152,0)</f>
        <v>0</v>
      </c>
      <c r="L153" s="325">
        <f>IF(J153&gt;Datos!$C$45,K153*((1+$E$27)^(1/12)-1),0)</f>
        <v>0</v>
      </c>
      <c r="M153" s="325">
        <f>IF(J153&gt;Datos!$C$45,N153-L153,0)</f>
        <v>0</v>
      </c>
      <c r="N153" s="325">
        <f>IF(J153=Datos!$C$45+1,-PMT((1+'Formato 6'!$E$27)^(1/12)-1,Datos!$C$46,K153),IF('Formato 6'!J153&lt;=Datos!$C$47,N152,0))</f>
        <v>0</v>
      </c>
      <c r="O153" s="325">
        <f>IF(J153=Datos!$C$45,'Formato 4'!$M$56,IF('Formato 6'!J153&gt;Datos!$C$45,'Formato 6'!K153-'Formato 6'!M153,0))</f>
        <v>0</v>
      </c>
      <c r="Q153" s="325">
        <f t="shared" si="3"/>
        <v>0</v>
      </c>
    </row>
    <row r="154" spans="2:17">
      <c r="B154" s="332">
        <f t="shared" si="10"/>
        <v>121</v>
      </c>
      <c r="C154" s="325">
        <f>IF(B154&gt;Datos!$C$45,'Formato 6'!G153,0)</f>
        <v>0</v>
      </c>
      <c r="D154" s="325">
        <f>IF(B154&gt;Datos!$C$45,C154*((1+$E$27)^(1/12)-1),0)</f>
        <v>0</v>
      </c>
      <c r="E154" s="325">
        <f>IF(B154&gt;Datos!$C$45,F154-D154,0)</f>
        <v>0</v>
      </c>
      <c r="F154" s="325">
        <f>IF(B154=Datos!$C$45+1,-PMT((1+'Formato 6'!$E$27)^(1/12)-1,Datos!$C$46,C154),IF('Formato 6'!B154&lt;=Datos!$C$47,F153,0))</f>
        <v>0</v>
      </c>
      <c r="G154" s="325">
        <f>IF(B154=Datos!$C$45,'Formato 4'!$F$56,IF('Formato 6'!B154&gt;Datos!$C$45,'Formato 6'!C154-'Formato 6'!E154,0))</f>
        <v>0</v>
      </c>
      <c r="H154" s="7"/>
      <c r="J154" s="332">
        <f t="shared" si="11"/>
        <v>121</v>
      </c>
      <c r="K154" s="325">
        <f>IF(J154&gt;Datos!$C$45,'Formato 6'!O153,0)</f>
        <v>0</v>
      </c>
      <c r="L154" s="325">
        <f>IF(J154&gt;Datos!$C$45,K154*((1+$E$27)^(1/12)-1),0)</f>
        <v>0</v>
      </c>
      <c r="M154" s="325">
        <f>IF(J154&gt;Datos!$C$45,N154-L154,0)</f>
        <v>0</v>
      </c>
      <c r="N154" s="325">
        <f>IF(J154=Datos!$C$45+1,-PMT((1+'Formato 6'!$E$27)^(1/12)-1,Datos!$C$46,K154),IF('Formato 6'!J154&lt;=Datos!$C$47,N153,0))</f>
        <v>0</v>
      </c>
      <c r="O154" s="325">
        <f>IF(J154=Datos!$C$45,'Formato 4'!$M$56,IF('Formato 6'!J154&gt;Datos!$C$45,'Formato 6'!K154-'Formato 6'!M154,0))</f>
        <v>0</v>
      </c>
      <c r="Q154" s="325">
        <f t="shared" si="3"/>
        <v>0</v>
      </c>
    </row>
    <row r="155" spans="2:17">
      <c r="B155" s="332">
        <f t="shared" si="10"/>
        <v>122</v>
      </c>
      <c r="C155" s="325">
        <f>IF(B155&gt;Datos!$C$45,'Formato 6'!G154,0)</f>
        <v>0</v>
      </c>
      <c r="D155" s="325">
        <f>IF(B155&gt;Datos!$C$45,C155*((1+$E$27)^(1/12)-1),0)</f>
        <v>0</v>
      </c>
      <c r="E155" s="325">
        <f>IF(B155&gt;Datos!$C$45,F155-D155,0)</f>
        <v>0</v>
      </c>
      <c r="F155" s="325">
        <f>IF(B155=Datos!$C$45+1,-PMT((1+'Formato 6'!$E$27)^(1/12)-1,Datos!$C$46,C155),IF('Formato 6'!B155&lt;=Datos!$C$47,F154,0))</f>
        <v>0</v>
      </c>
      <c r="G155" s="325">
        <f>IF(B155=Datos!$C$45,'Formato 4'!$F$56,IF('Formato 6'!B155&gt;Datos!$C$45,'Formato 6'!C155-'Formato 6'!E155,0))</f>
        <v>0</v>
      </c>
      <c r="H155" s="7"/>
      <c r="J155" s="332">
        <f t="shared" si="11"/>
        <v>122</v>
      </c>
      <c r="K155" s="325">
        <f>IF(J155&gt;Datos!$C$45,'Formato 6'!O154,0)</f>
        <v>0</v>
      </c>
      <c r="L155" s="325">
        <f>IF(J155&gt;Datos!$C$45,K155*((1+$E$27)^(1/12)-1),0)</f>
        <v>0</v>
      </c>
      <c r="M155" s="325">
        <f>IF(J155&gt;Datos!$C$45,N155-L155,0)</f>
        <v>0</v>
      </c>
      <c r="N155" s="325">
        <f>IF(J155=Datos!$C$45+1,-PMT((1+'Formato 6'!$E$27)^(1/12)-1,Datos!$C$46,K155),IF('Formato 6'!J155&lt;=Datos!$C$47,N154,0))</f>
        <v>0</v>
      </c>
      <c r="O155" s="325">
        <f>IF(J155=Datos!$C$45,'Formato 4'!$M$56,IF('Formato 6'!J155&gt;Datos!$C$45,'Formato 6'!K155-'Formato 6'!M155,0))</f>
        <v>0</v>
      </c>
      <c r="Q155" s="325">
        <f t="shared" si="3"/>
        <v>0</v>
      </c>
    </row>
    <row r="156" spans="2:17">
      <c r="B156" s="332">
        <f t="shared" si="10"/>
        <v>123</v>
      </c>
      <c r="C156" s="325">
        <f>IF(B156&gt;Datos!$C$45,'Formato 6'!G155,0)</f>
        <v>0</v>
      </c>
      <c r="D156" s="325">
        <f>IF(B156&gt;Datos!$C$45,C156*((1+$E$27)^(1/12)-1),0)</f>
        <v>0</v>
      </c>
      <c r="E156" s="325">
        <f>IF(B156&gt;Datos!$C$45,F156-D156,0)</f>
        <v>0</v>
      </c>
      <c r="F156" s="325">
        <f>IF(B156=Datos!$C$45+1,-PMT((1+'Formato 6'!$E$27)^(1/12)-1,Datos!$C$46,C156),IF('Formato 6'!B156&lt;=Datos!$C$47,F155,0))</f>
        <v>0</v>
      </c>
      <c r="G156" s="325">
        <f>IF(B156=Datos!$C$45,'Formato 4'!$F$56,IF('Formato 6'!B156&gt;Datos!$C$45,'Formato 6'!C156-'Formato 6'!E156,0))</f>
        <v>0</v>
      </c>
      <c r="H156" s="7"/>
      <c r="J156" s="332">
        <f t="shared" si="11"/>
        <v>123</v>
      </c>
      <c r="K156" s="325">
        <f>IF(J156&gt;Datos!$C$45,'Formato 6'!O155,0)</f>
        <v>0</v>
      </c>
      <c r="L156" s="325">
        <f>IF(J156&gt;Datos!$C$45,K156*((1+$E$27)^(1/12)-1),0)</f>
        <v>0</v>
      </c>
      <c r="M156" s="325">
        <f>IF(J156&gt;Datos!$C$45,N156-L156,0)</f>
        <v>0</v>
      </c>
      <c r="N156" s="325">
        <f>IF(J156=Datos!$C$45+1,-PMT((1+'Formato 6'!$E$27)^(1/12)-1,Datos!$C$46,K156),IF('Formato 6'!J156&lt;=Datos!$C$47,N155,0))</f>
        <v>0</v>
      </c>
      <c r="O156" s="325">
        <f>IF(J156=Datos!$C$45,'Formato 4'!$M$56,IF('Formato 6'!J156&gt;Datos!$C$45,'Formato 6'!K156-'Formato 6'!M156,0))</f>
        <v>0</v>
      </c>
      <c r="Q156" s="325">
        <f t="shared" si="3"/>
        <v>0</v>
      </c>
    </row>
    <row r="157" spans="2:17">
      <c r="B157" s="332">
        <f t="shared" si="10"/>
        <v>124</v>
      </c>
      <c r="C157" s="325">
        <f>IF(B157&gt;Datos!$C$45,'Formato 6'!G156,0)</f>
        <v>0</v>
      </c>
      <c r="D157" s="325">
        <f>IF(B157&gt;Datos!$C$45,C157*((1+$E$27)^(1/12)-1),0)</f>
        <v>0</v>
      </c>
      <c r="E157" s="325">
        <f>IF(B157&gt;Datos!$C$45,F157-D157,0)</f>
        <v>0</v>
      </c>
      <c r="F157" s="325">
        <f>IF(B157=Datos!$C$45+1,-PMT((1+'Formato 6'!$E$27)^(1/12)-1,Datos!$C$46,C157),IF('Formato 6'!B157&lt;=Datos!$C$47,F156,0))</f>
        <v>0</v>
      </c>
      <c r="G157" s="325">
        <f>IF(B157=Datos!$C$45,'Formato 4'!$F$56,IF('Formato 6'!B157&gt;Datos!$C$45,'Formato 6'!C157-'Formato 6'!E157,0))</f>
        <v>0</v>
      </c>
      <c r="H157" s="7"/>
      <c r="J157" s="332">
        <f t="shared" si="11"/>
        <v>124</v>
      </c>
      <c r="K157" s="325">
        <f>IF(J157&gt;Datos!$C$45,'Formato 6'!O156,0)</f>
        <v>0</v>
      </c>
      <c r="L157" s="325">
        <f>IF(J157&gt;Datos!$C$45,K157*((1+$E$27)^(1/12)-1),0)</f>
        <v>0</v>
      </c>
      <c r="M157" s="325">
        <f>IF(J157&gt;Datos!$C$45,N157-L157,0)</f>
        <v>0</v>
      </c>
      <c r="N157" s="325">
        <f>IF(J157=Datos!$C$45+1,-PMT((1+'Formato 6'!$E$27)^(1/12)-1,Datos!$C$46,K157),IF('Formato 6'!J157&lt;=Datos!$C$47,N156,0))</f>
        <v>0</v>
      </c>
      <c r="O157" s="325">
        <f>IF(J157=Datos!$C$45,'Formato 4'!$M$56,IF('Formato 6'!J157&gt;Datos!$C$45,'Formato 6'!K157-'Formato 6'!M157,0))</f>
        <v>0</v>
      </c>
      <c r="Q157" s="325">
        <f t="shared" si="3"/>
        <v>0</v>
      </c>
    </row>
    <row r="158" spans="2:17">
      <c r="B158" s="332">
        <f t="shared" si="10"/>
        <v>125</v>
      </c>
      <c r="C158" s="325">
        <f>IF(B158&gt;Datos!$C$45,'Formato 6'!G157,0)</f>
        <v>0</v>
      </c>
      <c r="D158" s="325">
        <f>IF(B158&gt;Datos!$C$45,C158*((1+$E$27)^(1/12)-1),0)</f>
        <v>0</v>
      </c>
      <c r="E158" s="325">
        <f>IF(B158&gt;Datos!$C$45,F158-D158,0)</f>
        <v>0</v>
      </c>
      <c r="F158" s="325">
        <f>IF(B158=Datos!$C$45+1,-PMT((1+'Formato 6'!$E$27)^(1/12)-1,Datos!$C$46,C158),IF('Formato 6'!B158&lt;=Datos!$C$47,F157,0))</f>
        <v>0</v>
      </c>
      <c r="G158" s="325">
        <f>IF(B158=Datos!$C$45,'Formato 4'!$F$56,IF('Formato 6'!B158&gt;Datos!$C$45,'Formato 6'!C158-'Formato 6'!E158,0))</f>
        <v>0</v>
      </c>
      <c r="H158" s="7"/>
      <c r="J158" s="332">
        <f t="shared" si="11"/>
        <v>125</v>
      </c>
      <c r="K158" s="325">
        <f>IF(J158&gt;Datos!$C$45,'Formato 6'!O157,0)</f>
        <v>0</v>
      </c>
      <c r="L158" s="325">
        <f>IF(J158&gt;Datos!$C$45,K158*((1+$E$27)^(1/12)-1),0)</f>
        <v>0</v>
      </c>
      <c r="M158" s="325">
        <f>IF(J158&gt;Datos!$C$45,N158-L158,0)</f>
        <v>0</v>
      </c>
      <c r="N158" s="325">
        <f>IF(J158=Datos!$C$45+1,-PMT((1+'Formato 6'!$E$27)^(1/12)-1,Datos!$C$46,K158),IF('Formato 6'!J158&lt;=Datos!$C$47,N157,0))</f>
        <v>0</v>
      </c>
      <c r="O158" s="325">
        <f>IF(J158=Datos!$C$45,'Formato 4'!$M$56,IF('Formato 6'!J158&gt;Datos!$C$45,'Formato 6'!K158-'Formato 6'!M158,0))</f>
        <v>0</v>
      </c>
      <c r="Q158" s="325">
        <f t="shared" si="3"/>
        <v>0</v>
      </c>
    </row>
    <row r="159" spans="2:17">
      <c r="B159" s="332">
        <f t="shared" si="10"/>
        <v>126</v>
      </c>
      <c r="C159" s="325">
        <f>IF(B159&gt;Datos!$C$45,'Formato 6'!G158,0)</f>
        <v>0</v>
      </c>
      <c r="D159" s="325">
        <f>IF(B159&gt;Datos!$C$45,C159*((1+$E$27)^(1/12)-1),0)</f>
        <v>0</v>
      </c>
      <c r="E159" s="325">
        <f>IF(B159&gt;Datos!$C$45,F159-D159,0)</f>
        <v>0</v>
      </c>
      <c r="F159" s="325">
        <f>IF(B159=Datos!$C$45+1,-PMT((1+'Formato 6'!$E$27)^(1/12)-1,Datos!$C$46,C159),IF('Formato 6'!B159&lt;=Datos!$C$47,F158,0))</f>
        <v>0</v>
      </c>
      <c r="G159" s="325">
        <f>IF(B159=Datos!$C$45,'Formato 4'!$F$56,IF('Formato 6'!B159&gt;Datos!$C$45,'Formato 6'!C159-'Formato 6'!E159,0))</f>
        <v>0</v>
      </c>
      <c r="H159" s="7"/>
      <c r="J159" s="332">
        <f t="shared" si="11"/>
        <v>126</v>
      </c>
      <c r="K159" s="325">
        <f>IF(J159&gt;Datos!$C$45,'Formato 6'!O158,0)</f>
        <v>0</v>
      </c>
      <c r="L159" s="325">
        <f>IF(J159&gt;Datos!$C$45,K159*((1+$E$27)^(1/12)-1),0)</f>
        <v>0</v>
      </c>
      <c r="M159" s="325">
        <f>IF(J159&gt;Datos!$C$45,N159-L159,0)</f>
        <v>0</v>
      </c>
      <c r="N159" s="325">
        <f>IF(J159=Datos!$C$45+1,-PMT((1+'Formato 6'!$E$27)^(1/12)-1,Datos!$C$46,K159),IF('Formato 6'!J159&lt;=Datos!$C$47,N158,0))</f>
        <v>0</v>
      </c>
      <c r="O159" s="325">
        <f>IF(J159=Datos!$C$45,'Formato 4'!$M$56,IF('Formato 6'!J159&gt;Datos!$C$45,'Formato 6'!K159-'Formato 6'!M159,0))</f>
        <v>0</v>
      </c>
      <c r="Q159" s="325">
        <f t="shared" si="3"/>
        <v>0</v>
      </c>
    </row>
    <row r="160" spans="2:17">
      <c r="B160" s="332">
        <f t="shared" si="10"/>
        <v>127</v>
      </c>
      <c r="C160" s="325">
        <f>IF(B160&gt;Datos!$C$45,'Formato 6'!G159,0)</f>
        <v>0</v>
      </c>
      <c r="D160" s="325">
        <f>IF(B160&gt;Datos!$C$45,C160*((1+$E$27)^(1/12)-1),0)</f>
        <v>0</v>
      </c>
      <c r="E160" s="325">
        <f>IF(B160&gt;Datos!$C$45,F160-D160,0)</f>
        <v>0</v>
      </c>
      <c r="F160" s="325">
        <f>IF(B160=Datos!$C$45+1,-PMT((1+'Formato 6'!$E$27)^(1/12)-1,Datos!$C$46,C160),IF('Formato 6'!B160&lt;=Datos!$C$47,F159,0))</f>
        <v>0</v>
      </c>
      <c r="G160" s="325">
        <f>IF(B160=Datos!$C$45,'Formato 4'!$F$56,IF('Formato 6'!B160&gt;Datos!$C$45,'Formato 6'!C160-'Formato 6'!E160,0))</f>
        <v>0</v>
      </c>
      <c r="H160" s="7"/>
      <c r="J160" s="332">
        <f t="shared" si="11"/>
        <v>127</v>
      </c>
      <c r="K160" s="325">
        <f>IF(J160&gt;Datos!$C$45,'Formato 6'!O159,0)</f>
        <v>0</v>
      </c>
      <c r="L160" s="325">
        <f>IF(J160&gt;Datos!$C$45,K160*((1+$E$27)^(1/12)-1),0)</f>
        <v>0</v>
      </c>
      <c r="M160" s="325">
        <f>IF(J160&gt;Datos!$C$45,N160-L160,0)</f>
        <v>0</v>
      </c>
      <c r="N160" s="325">
        <f>IF(J160=Datos!$C$45+1,-PMT((1+'Formato 6'!$E$27)^(1/12)-1,Datos!$C$46,K160),IF('Formato 6'!J160&lt;=Datos!$C$47,N159,0))</f>
        <v>0</v>
      </c>
      <c r="O160" s="325">
        <f>IF(J160=Datos!$C$45,'Formato 4'!$M$56,IF('Formato 6'!J160&gt;Datos!$C$45,'Formato 6'!K160-'Formato 6'!M160,0))</f>
        <v>0</v>
      </c>
      <c r="Q160" s="325">
        <f t="shared" si="3"/>
        <v>0</v>
      </c>
    </row>
    <row r="161" spans="2:17">
      <c r="B161" s="332">
        <f t="shared" si="10"/>
        <v>128</v>
      </c>
      <c r="C161" s="325">
        <f>IF(B161&gt;Datos!$C$45,'Formato 6'!G160,0)</f>
        <v>0</v>
      </c>
      <c r="D161" s="325">
        <f>IF(B161&gt;Datos!$C$45,C161*((1+$E$27)^(1/12)-1),0)</f>
        <v>0</v>
      </c>
      <c r="E161" s="325">
        <f>IF(B161&gt;Datos!$C$45,F161-D161,0)</f>
        <v>0</v>
      </c>
      <c r="F161" s="325">
        <f>IF(B161=Datos!$C$45+1,-PMT((1+'Formato 6'!$E$27)^(1/12)-1,Datos!$C$46,C161),IF('Formato 6'!B161&lt;=Datos!$C$47,F160,0))</f>
        <v>0</v>
      </c>
      <c r="G161" s="325">
        <f>IF(B161=Datos!$C$45,'Formato 4'!$F$56,IF('Formato 6'!B161&gt;Datos!$C$45,'Formato 6'!C161-'Formato 6'!E161,0))</f>
        <v>0</v>
      </c>
      <c r="H161" s="7"/>
      <c r="J161" s="332">
        <f t="shared" si="11"/>
        <v>128</v>
      </c>
      <c r="K161" s="325">
        <f>IF(J161&gt;Datos!$C$45,'Formato 6'!O160,0)</f>
        <v>0</v>
      </c>
      <c r="L161" s="325">
        <f>IF(J161&gt;Datos!$C$45,K161*((1+$E$27)^(1/12)-1),0)</f>
        <v>0</v>
      </c>
      <c r="M161" s="325">
        <f>IF(J161&gt;Datos!$C$45,N161-L161,0)</f>
        <v>0</v>
      </c>
      <c r="N161" s="325">
        <f>IF(J161=Datos!$C$45+1,-PMT((1+'Formato 6'!$E$27)^(1/12)-1,Datos!$C$46,K161),IF('Formato 6'!J161&lt;=Datos!$C$47,N160,0))</f>
        <v>0</v>
      </c>
      <c r="O161" s="325">
        <f>IF(J161=Datos!$C$45,'Formato 4'!$M$56,IF('Formato 6'!J161&gt;Datos!$C$45,'Formato 6'!K161-'Formato 6'!M161,0))</f>
        <v>0</v>
      </c>
      <c r="Q161" s="325">
        <f t="shared" si="3"/>
        <v>0</v>
      </c>
    </row>
    <row r="162" spans="2:17">
      <c r="B162" s="332">
        <f>B161+1</f>
        <v>129</v>
      </c>
      <c r="C162" s="325">
        <f>IF(B162&gt;Datos!$C$45,'Formato 6'!G161,0)</f>
        <v>0</v>
      </c>
      <c r="D162" s="325">
        <f>IF(B162&gt;Datos!$C$45,C162*((1+$E$27)^(1/12)-1),0)</f>
        <v>0</v>
      </c>
      <c r="E162" s="325">
        <f>IF(B162&gt;Datos!$C$45,F162-D162,0)</f>
        <v>0</v>
      </c>
      <c r="F162" s="325">
        <f>IF(B162=Datos!$C$45+1,-PMT((1+'Formato 6'!$E$27)^(1/12)-1,Datos!$C$46,C162),IF('Formato 6'!B162&lt;=Datos!$C$47,F161,0))</f>
        <v>0</v>
      </c>
      <c r="G162" s="325">
        <f>IF(B162=Datos!$C$45,'Formato 4'!$F$56,IF('Formato 6'!B162&gt;Datos!$C$45,'Formato 6'!C162-'Formato 6'!E162,0))</f>
        <v>0</v>
      </c>
      <c r="H162" s="7"/>
      <c r="J162" s="332">
        <f>J161+1</f>
        <v>129</v>
      </c>
      <c r="K162" s="325">
        <f>IF(J162&gt;Datos!$C$45,'Formato 6'!O161,0)</f>
        <v>0</v>
      </c>
      <c r="L162" s="325">
        <f>IF(J162&gt;Datos!$C$45,K162*((1+$E$27)^(1/12)-1),0)</f>
        <v>0</v>
      </c>
      <c r="M162" s="325">
        <f>IF(J162&gt;Datos!$C$45,N162-L162,0)</f>
        <v>0</v>
      </c>
      <c r="N162" s="325">
        <f>IF(J162=Datos!$C$45+1,-PMT((1+'Formato 6'!$E$27)^(1/12)-1,Datos!$C$46,K162),IF('Formato 6'!J162&lt;=Datos!$C$47,N161,0))</f>
        <v>0</v>
      </c>
      <c r="O162" s="325">
        <f>IF(J162=Datos!$C$45,'Formato 4'!$M$56,IF('Formato 6'!J162&gt;Datos!$C$45,'Formato 6'!K162-'Formato 6'!M162,0))</f>
        <v>0</v>
      </c>
      <c r="Q162" s="325">
        <f t="shared" si="3"/>
        <v>0</v>
      </c>
    </row>
    <row r="163" spans="2:17">
      <c r="B163" s="332">
        <f t="shared" ref="B163:B226" si="12">B162+1</f>
        <v>130</v>
      </c>
      <c r="C163" s="325">
        <f>IF(B163&gt;Datos!$C$45,'Formato 6'!G162,0)</f>
        <v>0</v>
      </c>
      <c r="D163" s="325">
        <f>IF(B163&gt;Datos!$C$45,C163*((1+$E$27)^(1/12)-1),0)</f>
        <v>0</v>
      </c>
      <c r="E163" s="325">
        <f>IF(B163&gt;Datos!$C$45,F163-D163,0)</f>
        <v>0</v>
      </c>
      <c r="F163" s="325">
        <f>IF(B163=Datos!$C$45+1,-PMT((1+'Formato 6'!$E$27)^(1/12)-1,Datos!$C$46,C163),IF('Formato 6'!B163&lt;=Datos!$C$47,F162,0))</f>
        <v>0</v>
      </c>
      <c r="G163" s="325">
        <f>IF(B163=Datos!$C$45,'Formato 4'!$F$56,IF('Formato 6'!B163&gt;Datos!$C$45,'Formato 6'!C163-'Formato 6'!E163,0))</f>
        <v>0</v>
      </c>
      <c r="H163" s="7"/>
      <c r="J163" s="332">
        <f t="shared" ref="J163:J226" si="13">J162+1</f>
        <v>130</v>
      </c>
      <c r="K163" s="325">
        <f>IF(J163&gt;Datos!$C$45,'Formato 6'!O162,0)</f>
        <v>0</v>
      </c>
      <c r="L163" s="325">
        <f>IF(J163&gt;Datos!$C$45,K163*((1+$E$27)^(1/12)-1),0)</f>
        <v>0</v>
      </c>
      <c r="M163" s="325">
        <f>IF(J163&gt;Datos!$C$45,N163-L163,0)</f>
        <v>0</v>
      </c>
      <c r="N163" s="325">
        <f>IF(J163=Datos!$C$45+1,-PMT((1+'Formato 6'!$E$27)^(1/12)-1,Datos!$C$46,K163),IF('Formato 6'!J163&lt;=Datos!$C$47,N162,0))</f>
        <v>0</v>
      </c>
      <c r="O163" s="325">
        <f>IF(J163=Datos!$C$45,'Formato 4'!$M$56,IF('Formato 6'!J163&gt;Datos!$C$45,'Formato 6'!K163-'Formato 6'!M163,0))</f>
        <v>0</v>
      </c>
      <c r="Q163" s="325">
        <f t="shared" ref="Q163:Q226" si="14">+N163+F163</f>
        <v>0</v>
      </c>
    </row>
    <row r="164" spans="2:17">
      <c r="B164" s="332">
        <f t="shared" si="12"/>
        <v>131</v>
      </c>
      <c r="C164" s="325">
        <f>IF(B164&gt;Datos!$C$45,'Formato 6'!G163,0)</f>
        <v>0</v>
      </c>
      <c r="D164" s="325">
        <f>IF(B164&gt;Datos!$C$45,C164*((1+$E$27)^(1/12)-1),0)</f>
        <v>0</v>
      </c>
      <c r="E164" s="325">
        <f>IF(B164&gt;Datos!$C$45,F164-D164,0)</f>
        <v>0</v>
      </c>
      <c r="F164" s="325">
        <f>IF(B164=Datos!$C$45+1,-PMT((1+'Formato 6'!$E$27)^(1/12)-1,Datos!$C$46,C164),IF('Formato 6'!B164&lt;=Datos!$C$47,F163,0))</f>
        <v>0</v>
      </c>
      <c r="G164" s="325">
        <f>IF(B164=Datos!$C$45,'Formato 4'!$F$56,IF('Formato 6'!B164&gt;Datos!$C$45,'Formato 6'!C164-'Formato 6'!E164,0))</f>
        <v>0</v>
      </c>
      <c r="H164" s="7"/>
      <c r="J164" s="332">
        <f t="shared" si="13"/>
        <v>131</v>
      </c>
      <c r="K164" s="325">
        <f>IF(J164&gt;Datos!$C$45,'Formato 6'!O163,0)</f>
        <v>0</v>
      </c>
      <c r="L164" s="325">
        <f>IF(J164&gt;Datos!$C$45,K164*((1+$E$27)^(1/12)-1),0)</f>
        <v>0</v>
      </c>
      <c r="M164" s="325">
        <f>IF(J164&gt;Datos!$C$45,N164-L164,0)</f>
        <v>0</v>
      </c>
      <c r="N164" s="325">
        <f>IF(J164=Datos!$C$45+1,-PMT((1+'Formato 6'!$E$27)^(1/12)-1,Datos!$C$46,K164),IF('Formato 6'!J164&lt;=Datos!$C$47,N163,0))</f>
        <v>0</v>
      </c>
      <c r="O164" s="325">
        <f>IF(J164=Datos!$C$45,'Formato 4'!$M$56,IF('Formato 6'!J164&gt;Datos!$C$45,'Formato 6'!K164-'Formato 6'!M164,0))</f>
        <v>0</v>
      </c>
      <c r="Q164" s="325">
        <f t="shared" si="14"/>
        <v>0</v>
      </c>
    </row>
    <row r="165" spans="2:17">
      <c r="B165" s="332">
        <f t="shared" si="12"/>
        <v>132</v>
      </c>
      <c r="C165" s="325">
        <f>IF(B165&gt;Datos!$C$45,'Formato 6'!G164,0)</f>
        <v>0</v>
      </c>
      <c r="D165" s="325">
        <f>IF(B165&gt;Datos!$C$45,C165*((1+$E$27)^(1/12)-1),0)</f>
        <v>0</v>
      </c>
      <c r="E165" s="325">
        <f>IF(B165&gt;Datos!$C$45,F165-D165,0)</f>
        <v>0</v>
      </c>
      <c r="F165" s="325">
        <f>IF(B165=Datos!$C$45+1,-PMT((1+'Formato 6'!$E$27)^(1/12)-1,Datos!$C$46,C165),IF('Formato 6'!B165&lt;=Datos!$C$47,F164,0))</f>
        <v>0</v>
      </c>
      <c r="G165" s="325">
        <f>IF(B165=Datos!$C$45,'Formato 4'!$F$56,IF('Formato 6'!B165&gt;Datos!$C$45,'Formato 6'!C165-'Formato 6'!E165,0))</f>
        <v>0</v>
      </c>
      <c r="H165" s="7"/>
      <c r="J165" s="332">
        <f t="shared" si="13"/>
        <v>132</v>
      </c>
      <c r="K165" s="325">
        <f>IF(J165&gt;Datos!$C$45,'Formato 6'!O164,0)</f>
        <v>0</v>
      </c>
      <c r="L165" s="325">
        <f>IF(J165&gt;Datos!$C$45,K165*((1+$E$27)^(1/12)-1),0)</f>
        <v>0</v>
      </c>
      <c r="M165" s="325">
        <f>IF(J165&gt;Datos!$C$45,N165-L165,0)</f>
        <v>0</v>
      </c>
      <c r="N165" s="325">
        <f>IF(J165=Datos!$C$45+1,-PMT((1+'Formato 6'!$E$27)^(1/12)-1,Datos!$C$46,K165),IF('Formato 6'!J165&lt;=Datos!$C$47,N164,0))</f>
        <v>0</v>
      </c>
      <c r="O165" s="325">
        <f>IF(J165=Datos!$C$45,'Formato 4'!$M$56,IF('Formato 6'!J165&gt;Datos!$C$45,'Formato 6'!K165-'Formato 6'!M165,0))</f>
        <v>0</v>
      </c>
      <c r="Q165" s="325">
        <f t="shared" si="14"/>
        <v>0</v>
      </c>
    </row>
    <row r="166" spans="2:17">
      <c r="B166" s="332">
        <f t="shared" si="12"/>
        <v>133</v>
      </c>
      <c r="C166" s="325">
        <f>IF(B166&gt;Datos!$C$45,'Formato 6'!G165,0)</f>
        <v>0</v>
      </c>
      <c r="D166" s="325">
        <f>IF(B166&gt;Datos!$C$45,C166*((1+$E$27)^(1/12)-1),0)</f>
        <v>0</v>
      </c>
      <c r="E166" s="325">
        <f>IF(B166&gt;Datos!$C$45,F166-D166,0)</f>
        <v>0</v>
      </c>
      <c r="F166" s="325">
        <f>IF(B166=Datos!$C$45+1,-PMT((1+'Formato 6'!$E$27)^(1/12)-1,Datos!$C$46,C166),IF('Formato 6'!B166&lt;=Datos!$C$47,F165,0))</f>
        <v>0</v>
      </c>
      <c r="G166" s="325">
        <f>IF(B166=Datos!$C$45,'Formato 4'!$F$56,IF('Formato 6'!B166&gt;Datos!$C$45,'Formato 6'!C166-'Formato 6'!E166,0))</f>
        <v>0</v>
      </c>
      <c r="J166" s="332">
        <f t="shared" si="13"/>
        <v>133</v>
      </c>
      <c r="K166" s="325">
        <f>IF(J166&gt;Datos!$C$45,'Formato 6'!O165,0)</f>
        <v>0</v>
      </c>
      <c r="L166" s="325">
        <f>IF(J166&gt;Datos!$C$45,K166*((1+$E$27)^(1/12)-1),0)</f>
        <v>0</v>
      </c>
      <c r="M166" s="325">
        <f>IF(J166&gt;Datos!$C$45,N166-L166,0)</f>
        <v>0</v>
      </c>
      <c r="N166" s="325">
        <f>IF(J166=Datos!$C$45+1,-PMT((1+'Formato 6'!$E$27)^(1/12)-1,Datos!$C$46,K166),IF('Formato 6'!J166&lt;=Datos!$C$47,N165,0))</f>
        <v>0</v>
      </c>
      <c r="O166" s="325">
        <f>IF(J166=Datos!$C$45,'Formato 4'!$M$56,IF('Formato 6'!J166&gt;Datos!$C$45,'Formato 6'!K166-'Formato 6'!M166,0))</f>
        <v>0</v>
      </c>
      <c r="Q166" s="325">
        <f t="shared" si="14"/>
        <v>0</v>
      </c>
    </row>
    <row r="167" spans="2:17">
      <c r="B167" s="332">
        <f t="shared" si="12"/>
        <v>134</v>
      </c>
      <c r="C167" s="325">
        <f>IF(B167&gt;Datos!$C$45,'Formato 6'!G166,0)</f>
        <v>0</v>
      </c>
      <c r="D167" s="325">
        <f>IF(B167&gt;Datos!$C$45,C167*((1+$E$27)^(1/12)-1),0)</f>
        <v>0</v>
      </c>
      <c r="E167" s="325">
        <f>IF(B167&gt;Datos!$C$45,F167-D167,0)</f>
        <v>0</v>
      </c>
      <c r="F167" s="325">
        <f>IF(B167=Datos!$C$45+1,-PMT((1+'Formato 6'!$E$27)^(1/12)-1,Datos!$C$46,C167),IF('Formato 6'!B167&lt;=Datos!$C$47,F166,0))</f>
        <v>0</v>
      </c>
      <c r="G167" s="325">
        <f>IF(B167=Datos!$C$45,'Formato 4'!$F$56,IF('Formato 6'!B167&gt;Datos!$C$45,'Formato 6'!C167-'Formato 6'!E167,0))</f>
        <v>0</v>
      </c>
      <c r="J167" s="332">
        <f t="shared" si="13"/>
        <v>134</v>
      </c>
      <c r="K167" s="325">
        <f>IF(J167&gt;Datos!$C$45,'Formato 6'!O166,0)</f>
        <v>0</v>
      </c>
      <c r="L167" s="325">
        <f>IF(J167&gt;Datos!$C$45,K167*((1+$E$27)^(1/12)-1),0)</f>
        <v>0</v>
      </c>
      <c r="M167" s="325">
        <f>IF(J167&gt;Datos!$C$45,N167-L167,0)</f>
        <v>0</v>
      </c>
      <c r="N167" s="325">
        <f>IF(J167=Datos!$C$45+1,-PMT((1+'Formato 6'!$E$27)^(1/12)-1,Datos!$C$46,K167),IF('Formato 6'!J167&lt;=Datos!$C$47,N166,0))</f>
        <v>0</v>
      </c>
      <c r="O167" s="325">
        <f>IF(J167=Datos!$C$45,'Formato 4'!$M$56,IF('Formato 6'!J167&gt;Datos!$C$45,'Formato 6'!K167-'Formato 6'!M167,0))</f>
        <v>0</v>
      </c>
      <c r="Q167" s="325">
        <f t="shared" si="14"/>
        <v>0</v>
      </c>
    </row>
    <row r="168" spans="2:17">
      <c r="B168" s="332">
        <f t="shared" si="12"/>
        <v>135</v>
      </c>
      <c r="C168" s="325">
        <f>IF(B168&gt;Datos!$C$45,'Formato 6'!G167,0)</f>
        <v>0</v>
      </c>
      <c r="D168" s="325">
        <f>IF(B168&gt;Datos!$C$45,C168*((1+$E$27)^(1/12)-1),0)</f>
        <v>0</v>
      </c>
      <c r="E168" s="325">
        <f>IF(B168&gt;Datos!$C$45,F168-D168,0)</f>
        <v>0</v>
      </c>
      <c r="F168" s="325">
        <f>IF(B168=Datos!$C$45+1,-PMT((1+'Formato 6'!$E$27)^(1/12)-1,Datos!$C$46,C168),IF('Formato 6'!B168&lt;=Datos!$C$47,F167,0))</f>
        <v>0</v>
      </c>
      <c r="G168" s="325">
        <f>IF(B168=Datos!$C$45,'Formato 4'!$F$56,IF('Formato 6'!B168&gt;Datos!$C$45,'Formato 6'!C168-'Formato 6'!E168,0))</f>
        <v>0</v>
      </c>
      <c r="J168" s="332">
        <f t="shared" si="13"/>
        <v>135</v>
      </c>
      <c r="K168" s="325">
        <f>IF(J168&gt;Datos!$C$45,'Formato 6'!O167,0)</f>
        <v>0</v>
      </c>
      <c r="L168" s="325">
        <f>IF(J168&gt;Datos!$C$45,K168*((1+$E$27)^(1/12)-1),0)</f>
        <v>0</v>
      </c>
      <c r="M168" s="325">
        <f>IF(J168&gt;Datos!$C$45,N168-L168,0)</f>
        <v>0</v>
      </c>
      <c r="N168" s="325">
        <f>IF(J168=Datos!$C$45+1,-PMT((1+'Formato 6'!$E$27)^(1/12)-1,Datos!$C$46,K168),IF('Formato 6'!J168&lt;=Datos!$C$47,N167,0))</f>
        <v>0</v>
      </c>
      <c r="O168" s="325">
        <f>IF(J168=Datos!$C$45,'Formato 4'!$M$56,IF('Formato 6'!J168&gt;Datos!$C$45,'Formato 6'!K168-'Formato 6'!M168,0))</f>
        <v>0</v>
      </c>
      <c r="Q168" s="325">
        <f t="shared" si="14"/>
        <v>0</v>
      </c>
    </row>
    <row r="169" spans="2:17">
      <c r="B169" s="332">
        <f t="shared" si="12"/>
        <v>136</v>
      </c>
      <c r="C169" s="325">
        <f>IF(B169&gt;Datos!$C$45,'Formato 6'!G168,0)</f>
        <v>0</v>
      </c>
      <c r="D169" s="325">
        <f>IF(B169&gt;Datos!$C$45,C169*((1+$E$27)^(1/12)-1),0)</f>
        <v>0</v>
      </c>
      <c r="E169" s="325">
        <f>IF(B169&gt;Datos!$C$45,F169-D169,0)</f>
        <v>0</v>
      </c>
      <c r="F169" s="325">
        <f>IF(B169=Datos!$C$45+1,-PMT((1+'Formato 6'!$E$27)^(1/12)-1,Datos!$C$46,C169),IF('Formato 6'!B169&lt;=Datos!$C$47,F168,0))</f>
        <v>0</v>
      </c>
      <c r="G169" s="325">
        <f>IF(B169=Datos!$C$45,'Formato 4'!$F$56,IF('Formato 6'!B169&gt;Datos!$C$45,'Formato 6'!C169-'Formato 6'!E169,0))</f>
        <v>0</v>
      </c>
      <c r="J169" s="332">
        <f t="shared" si="13"/>
        <v>136</v>
      </c>
      <c r="K169" s="325">
        <f>IF(J169&gt;Datos!$C$45,'Formato 6'!O168,0)</f>
        <v>0</v>
      </c>
      <c r="L169" s="325">
        <f>IF(J169&gt;Datos!$C$45,K169*((1+$E$27)^(1/12)-1),0)</f>
        <v>0</v>
      </c>
      <c r="M169" s="325">
        <f>IF(J169&gt;Datos!$C$45,N169-L169,0)</f>
        <v>0</v>
      </c>
      <c r="N169" s="325">
        <f>IF(J169=Datos!$C$45+1,-PMT((1+'Formato 6'!$E$27)^(1/12)-1,Datos!$C$46,K169),IF('Formato 6'!J169&lt;=Datos!$C$47,N168,0))</f>
        <v>0</v>
      </c>
      <c r="O169" s="325">
        <f>IF(J169=Datos!$C$45,'Formato 4'!$M$56,IF('Formato 6'!J169&gt;Datos!$C$45,'Formato 6'!K169-'Formato 6'!M169,0))</f>
        <v>0</v>
      </c>
      <c r="Q169" s="325">
        <f t="shared" si="14"/>
        <v>0</v>
      </c>
    </row>
    <row r="170" spans="2:17">
      <c r="B170" s="332">
        <f t="shared" si="12"/>
        <v>137</v>
      </c>
      <c r="C170" s="325">
        <f>IF(B170&gt;Datos!$C$45,'Formato 6'!G169,0)</f>
        <v>0</v>
      </c>
      <c r="D170" s="325">
        <f>IF(B170&gt;Datos!$C$45,C170*((1+$E$27)^(1/12)-1),0)</f>
        <v>0</v>
      </c>
      <c r="E170" s="325">
        <f>IF(B170&gt;Datos!$C$45,F170-D170,0)</f>
        <v>0</v>
      </c>
      <c r="F170" s="325">
        <f>IF(B170=Datos!$C$45+1,-PMT((1+'Formato 6'!$E$27)^(1/12)-1,Datos!$C$46,C170),IF('Formato 6'!B170&lt;=Datos!$C$47,F169,0))</f>
        <v>0</v>
      </c>
      <c r="G170" s="325">
        <f>IF(B170=Datos!$C$45,'Formato 4'!$F$56,IF('Formato 6'!B170&gt;Datos!$C$45,'Formato 6'!C170-'Formato 6'!E170,0))</f>
        <v>0</v>
      </c>
      <c r="J170" s="332">
        <f t="shared" si="13"/>
        <v>137</v>
      </c>
      <c r="K170" s="325">
        <f>IF(J170&gt;Datos!$C$45,'Formato 6'!O169,0)</f>
        <v>0</v>
      </c>
      <c r="L170" s="325">
        <f>IF(J170&gt;Datos!$C$45,K170*((1+$E$27)^(1/12)-1),0)</f>
        <v>0</v>
      </c>
      <c r="M170" s="325">
        <f>IF(J170&gt;Datos!$C$45,N170-L170,0)</f>
        <v>0</v>
      </c>
      <c r="N170" s="325">
        <f>IF(J170=Datos!$C$45+1,-PMT((1+'Formato 6'!$E$27)^(1/12)-1,Datos!$C$46,K170),IF('Formato 6'!J170&lt;=Datos!$C$47,N169,0))</f>
        <v>0</v>
      </c>
      <c r="O170" s="325">
        <f>IF(J170=Datos!$C$45,'Formato 4'!$M$56,IF('Formato 6'!J170&gt;Datos!$C$45,'Formato 6'!K170-'Formato 6'!M170,0))</f>
        <v>0</v>
      </c>
      <c r="Q170" s="325">
        <f t="shared" si="14"/>
        <v>0</v>
      </c>
    </row>
    <row r="171" spans="2:17">
      <c r="B171" s="332">
        <f t="shared" si="12"/>
        <v>138</v>
      </c>
      <c r="C171" s="325">
        <f>IF(B171&gt;Datos!$C$45,'Formato 6'!G170,0)</f>
        <v>0</v>
      </c>
      <c r="D171" s="325">
        <f>IF(B171&gt;Datos!$C$45,C171*((1+$E$27)^(1/12)-1),0)</f>
        <v>0</v>
      </c>
      <c r="E171" s="325">
        <f>IF(B171&gt;Datos!$C$45,F171-D171,0)</f>
        <v>0</v>
      </c>
      <c r="F171" s="325">
        <f>IF(B171=Datos!$C$45+1,-PMT((1+'Formato 6'!$E$27)^(1/12)-1,Datos!$C$46,C171),IF('Formato 6'!B171&lt;=Datos!$C$47,F170,0))</f>
        <v>0</v>
      </c>
      <c r="G171" s="325">
        <f>IF(B171=Datos!$C$45,'Formato 4'!$F$56,IF('Formato 6'!B171&gt;Datos!$C$45,'Formato 6'!C171-'Formato 6'!E171,0))</f>
        <v>0</v>
      </c>
      <c r="J171" s="332">
        <f t="shared" si="13"/>
        <v>138</v>
      </c>
      <c r="K171" s="325">
        <f>IF(J171&gt;Datos!$C$45,'Formato 6'!O170,0)</f>
        <v>0</v>
      </c>
      <c r="L171" s="325">
        <f>IF(J171&gt;Datos!$C$45,K171*((1+$E$27)^(1/12)-1),0)</f>
        <v>0</v>
      </c>
      <c r="M171" s="325">
        <f>IF(J171&gt;Datos!$C$45,N171-L171,0)</f>
        <v>0</v>
      </c>
      <c r="N171" s="325">
        <f>IF(J171=Datos!$C$45+1,-PMT((1+'Formato 6'!$E$27)^(1/12)-1,Datos!$C$46,K171),IF('Formato 6'!J171&lt;=Datos!$C$47,N170,0))</f>
        <v>0</v>
      </c>
      <c r="O171" s="325">
        <f>IF(J171=Datos!$C$45,'Formato 4'!$M$56,IF('Formato 6'!J171&gt;Datos!$C$45,'Formato 6'!K171-'Formato 6'!M171,0))</f>
        <v>0</v>
      </c>
      <c r="Q171" s="325">
        <f t="shared" si="14"/>
        <v>0</v>
      </c>
    </row>
    <row r="172" spans="2:17">
      <c r="B172" s="332">
        <f t="shared" si="12"/>
        <v>139</v>
      </c>
      <c r="C172" s="325">
        <f>IF(B172&gt;Datos!$C$45,'Formato 6'!G171,0)</f>
        <v>0</v>
      </c>
      <c r="D172" s="325">
        <f>IF(B172&gt;Datos!$C$45,C172*((1+$E$27)^(1/12)-1),0)</f>
        <v>0</v>
      </c>
      <c r="E172" s="325">
        <f>IF(B172&gt;Datos!$C$45,F172-D172,0)</f>
        <v>0</v>
      </c>
      <c r="F172" s="325">
        <f>IF(B172=Datos!$C$45+1,-PMT((1+'Formato 6'!$E$27)^(1/12)-1,Datos!$C$46,C172),IF('Formato 6'!B172&lt;=Datos!$C$47,F171,0))</f>
        <v>0</v>
      </c>
      <c r="G172" s="325">
        <f>IF(B172=Datos!$C$45,'Formato 4'!$F$56,IF('Formato 6'!B172&gt;Datos!$C$45,'Formato 6'!C172-'Formato 6'!E172,0))</f>
        <v>0</v>
      </c>
      <c r="J172" s="332">
        <f t="shared" si="13"/>
        <v>139</v>
      </c>
      <c r="K172" s="325">
        <f>IF(J172&gt;Datos!$C$45,'Formato 6'!O171,0)</f>
        <v>0</v>
      </c>
      <c r="L172" s="325">
        <f>IF(J172&gt;Datos!$C$45,K172*((1+$E$27)^(1/12)-1),0)</f>
        <v>0</v>
      </c>
      <c r="M172" s="325">
        <f>IF(J172&gt;Datos!$C$45,N172-L172,0)</f>
        <v>0</v>
      </c>
      <c r="N172" s="325">
        <f>IF(J172=Datos!$C$45+1,-PMT((1+'Formato 6'!$E$27)^(1/12)-1,Datos!$C$46,K172),IF('Formato 6'!J172&lt;=Datos!$C$47,N171,0))</f>
        <v>0</v>
      </c>
      <c r="O172" s="325">
        <f>IF(J172=Datos!$C$45,'Formato 4'!$M$56,IF('Formato 6'!J172&gt;Datos!$C$45,'Formato 6'!K172-'Formato 6'!M172,0))</f>
        <v>0</v>
      </c>
      <c r="Q172" s="325">
        <f t="shared" si="14"/>
        <v>0</v>
      </c>
    </row>
    <row r="173" spans="2:17">
      <c r="B173" s="332">
        <f t="shared" si="12"/>
        <v>140</v>
      </c>
      <c r="C173" s="325">
        <f>IF(B173&gt;Datos!$C$45,'Formato 6'!G172,0)</f>
        <v>0</v>
      </c>
      <c r="D173" s="325">
        <f>IF(B173&gt;Datos!$C$45,C173*((1+$E$27)^(1/12)-1),0)</f>
        <v>0</v>
      </c>
      <c r="E173" s="325">
        <f>IF(B173&gt;Datos!$C$45,F173-D173,0)</f>
        <v>0</v>
      </c>
      <c r="F173" s="325">
        <f>IF(B173=Datos!$C$45+1,-PMT((1+'Formato 6'!$E$27)^(1/12)-1,Datos!$C$46,C173),IF('Formato 6'!B173&lt;=Datos!$C$47,F172,0))</f>
        <v>0</v>
      </c>
      <c r="G173" s="325">
        <f>IF(B173=Datos!$C$45,'Formato 4'!$F$56,IF('Formato 6'!B173&gt;Datos!$C$45,'Formato 6'!C173-'Formato 6'!E173,0))</f>
        <v>0</v>
      </c>
      <c r="J173" s="332">
        <f t="shared" si="13"/>
        <v>140</v>
      </c>
      <c r="K173" s="325">
        <f>IF(J173&gt;Datos!$C$45,'Formato 6'!O172,0)</f>
        <v>0</v>
      </c>
      <c r="L173" s="325">
        <f>IF(J173&gt;Datos!$C$45,K173*((1+$E$27)^(1/12)-1),0)</f>
        <v>0</v>
      </c>
      <c r="M173" s="325">
        <f>IF(J173&gt;Datos!$C$45,N173-L173,0)</f>
        <v>0</v>
      </c>
      <c r="N173" s="325">
        <f>IF(J173=Datos!$C$45+1,-PMT((1+'Formato 6'!$E$27)^(1/12)-1,Datos!$C$46,K173),IF('Formato 6'!J173&lt;=Datos!$C$47,N172,0))</f>
        <v>0</v>
      </c>
      <c r="O173" s="325">
        <f>IF(J173=Datos!$C$45,'Formato 4'!$M$56,IF('Formato 6'!J173&gt;Datos!$C$45,'Formato 6'!K173-'Formato 6'!M173,0))</f>
        <v>0</v>
      </c>
      <c r="Q173" s="325">
        <f t="shared" si="14"/>
        <v>0</v>
      </c>
    </row>
    <row r="174" spans="2:17">
      <c r="B174" s="332">
        <f t="shared" si="12"/>
        <v>141</v>
      </c>
      <c r="C174" s="325">
        <f>IF(B174&gt;Datos!$C$45,'Formato 6'!G173,0)</f>
        <v>0</v>
      </c>
      <c r="D174" s="325">
        <f>IF(B174&gt;Datos!$C$45,C174*((1+$E$27)^(1/12)-1),0)</f>
        <v>0</v>
      </c>
      <c r="E174" s="325">
        <f>IF(B174&gt;Datos!$C$45,F174-D174,0)</f>
        <v>0</v>
      </c>
      <c r="F174" s="325">
        <f>IF(B174=Datos!$C$45+1,-PMT((1+'Formato 6'!$E$27)^(1/12)-1,Datos!$C$46,C174),IF('Formato 6'!B174&lt;=Datos!$C$47,F173,0))</f>
        <v>0</v>
      </c>
      <c r="G174" s="325">
        <f>IF(B174=Datos!$C$45,'Formato 4'!$F$56,IF('Formato 6'!B174&gt;Datos!$C$45,'Formato 6'!C174-'Formato 6'!E174,0))</f>
        <v>0</v>
      </c>
      <c r="J174" s="332">
        <f t="shared" si="13"/>
        <v>141</v>
      </c>
      <c r="K174" s="325">
        <f>IF(J174&gt;Datos!$C$45,'Formato 6'!O173,0)</f>
        <v>0</v>
      </c>
      <c r="L174" s="325">
        <f>IF(J174&gt;Datos!$C$45,K174*((1+$E$27)^(1/12)-1),0)</f>
        <v>0</v>
      </c>
      <c r="M174" s="325">
        <f>IF(J174&gt;Datos!$C$45,N174-L174,0)</f>
        <v>0</v>
      </c>
      <c r="N174" s="325">
        <f>IF(J174=Datos!$C$45+1,-PMT((1+'Formato 6'!$E$27)^(1/12)-1,Datos!$C$46,K174),IF('Formato 6'!J174&lt;=Datos!$C$47,N173,0))</f>
        <v>0</v>
      </c>
      <c r="O174" s="325">
        <f>IF(J174=Datos!$C$45,'Formato 4'!$M$56,IF('Formato 6'!J174&gt;Datos!$C$45,'Formato 6'!K174-'Formato 6'!M174,0))</f>
        <v>0</v>
      </c>
      <c r="Q174" s="325">
        <f t="shared" si="14"/>
        <v>0</v>
      </c>
    </row>
    <row r="175" spans="2:17">
      <c r="B175" s="332">
        <f t="shared" si="12"/>
        <v>142</v>
      </c>
      <c r="C175" s="325">
        <f>IF(B175&gt;Datos!$C$45,'Formato 6'!G174,0)</f>
        <v>0</v>
      </c>
      <c r="D175" s="325">
        <f>IF(B175&gt;Datos!$C$45,C175*((1+$E$27)^(1/12)-1),0)</f>
        <v>0</v>
      </c>
      <c r="E175" s="325">
        <f>IF(B175&gt;Datos!$C$45,F175-D175,0)</f>
        <v>0</v>
      </c>
      <c r="F175" s="325">
        <f>IF(B175=Datos!$C$45+1,-PMT((1+'Formato 6'!$E$27)^(1/12)-1,Datos!$C$46,C175),IF('Formato 6'!B175&lt;=Datos!$C$47,F174,0))</f>
        <v>0</v>
      </c>
      <c r="G175" s="325">
        <f>IF(B175=Datos!$C$45,'Formato 4'!$F$56,IF('Formato 6'!B175&gt;Datos!$C$45,'Formato 6'!C175-'Formato 6'!E175,0))</f>
        <v>0</v>
      </c>
      <c r="J175" s="332">
        <f t="shared" si="13"/>
        <v>142</v>
      </c>
      <c r="K175" s="325">
        <f>IF(J175&gt;Datos!$C$45,'Formato 6'!O174,0)</f>
        <v>0</v>
      </c>
      <c r="L175" s="325">
        <f>IF(J175&gt;Datos!$C$45,K175*((1+$E$27)^(1/12)-1),0)</f>
        <v>0</v>
      </c>
      <c r="M175" s="325">
        <f>IF(J175&gt;Datos!$C$45,N175-L175,0)</f>
        <v>0</v>
      </c>
      <c r="N175" s="325">
        <f>IF(J175=Datos!$C$45+1,-PMT((1+'Formato 6'!$E$27)^(1/12)-1,Datos!$C$46,K175),IF('Formato 6'!J175&lt;=Datos!$C$47,N174,0))</f>
        <v>0</v>
      </c>
      <c r="O175" s="325">
        <f>IF(J175=Datos!$C$45,'Formato 4'!$M$56,IF('Formato 6'!J175&gt;Datos!$C$45,'Formato 6'!K175-'Formato 6'!M175,0))</f>
        <v>0</v>
      </c>
      <c r="Q175" s="325">
        <f t="shared" si="14"/>
        <v>0</v>
      </c>
    </row>
    <row r="176" spans="2:17">
      <c r="B176" s="332">
        <f t="shared" si="12"/>
        <v>143</v>
      </c>
      <c r="C176" s="325">
        <f>IF(B176&gt;Datos!$C$45,'Formato 6'!G175,0)</f>
        <v>0</v>
      </c>
      <c r="D176" s="325">
        <f>IF(B176&gt;Datos!$C$45,C176*((1+$E$27)^(1/12)-1),0)</f>
        <v>0</v>
      </c>
      <c r="E176" s="325">
        <f>IF(B176&gt;Datos!$C$45,F176-D176,0)</f>
        <v>0</v>
      </c>
      <c r="F176" s="325">
        <f>IF(B176=Datos!$C$45+1,-PMT((1+'Formato 6'!$E$27)^(1/12)-1,Datos!$C$46,C176),IF('Formato 6'!B176&lt;=Datos!$C$47,F175,0))</f>
        <v>0</v>
      </c>
      <c r="G176" s="325">
        <f>IF(B176=Datos!$C$45,'Formato 4'!$F$56,IF('Formato 6'!B176&gt;Datos!$C$45,'Formato 6'!C176-'Formato 6'!E176,0))</f>
        <v>0</v>
      </c>
      <c r="J176" s="332">
        <f t="shared" si="13"/>
        <v>143</v>
      </c>
      <c r="K176" s="325">
        <f>IF(J176&gt;Datos!$C$45,'Formato 6'!O175,0)</f>
        <v>0</v>
      </c>
      <c r="L176" s="325">
        <f>IF(J176&gt;Datos!$C$45,K176*((1+$E$27)^(1/12)-1),0)</f>
        <v>0</v>
      </c>
      <c r="M176" s="325">
        <f>IF(J176&gt;Datos!$C$45,N176-L176,0)</f>
        <v>0</v>
      </c>
      <c r="N176" s="325">
        <f>IF(J176=Datos!$C$45+1,-PMT((1+'Formato 6'!$E$27)^(1/12)-1,Datos!$C$46,K176),IF('Formato 6'!J176&lt;=Datos!$C$47,N175,0))</f>
        <v>0</v>
      </c>
      <c r="O176" s="325">
        <f>IF(J176=Datos!$C$45,'Formato 4'!$M$56,IF('Formato 6'!J176&gt;Datos!$C$45,'Formato 6'!K176-'Formato 6'!M176,0))</f>
        <v>0</v>
      </c>
      <c r="Q176" s="325">
        <f t="shared" si="14"/>
        <v>0</v>
      </c>
    </row>
    <row r="177" spans="2:17">
      <c r="B177" s="332">
        <f t="shared" si="12"/>
        <v>144</v>
      </c>
      <c r="C177" s="325">
        <f>IF(B177&gt;Datos!$C$45,'Formato 6'!G176,0)</f>
        <v>0</v>
      </c>
      <c r="D177" s="325">
        <f>IF(B177&gt;Datos!$C$45,C177*((1+$E$27)^(1/12)-1),0)</f>
        <v>0</v>
      </c>
      <c r="E177" s="325">
        <f>IF(B177&gt;Datos!$C$45,F177-D177,0)</f>
        <v>0</v>
      </c>
      <c r="F177" s="325">
        <f>IF(B177=Datos!$C$45+1,-PMT((1+'Formato 6'!$E$27)^(1/12)-1,Datos!$C$46,C177),IF('Formato 6'!B177&lt;=Datos!$C$47,F176,0))</f>
        <v>0</v>
      </c>
      <c r="G177" s="325">
        <f>IF(B177=Datos!$C$45,'Formato 4'!$F$56,IF('Formato 6'!B177&gt;Datos!$C$45,'Formato 6'!C177-'Formato 6'!E177,0))</f>
        <v>0</v>
      </c>
      <c r="J177" s="332">
        <f t="shared" si="13"/>
        <v>144</v>
      </c>
      <c r="K177" s="325">
        <f>IF(J177&gt;Datos!$C$45,'Formato 6'!O176,0)</f>
        <v>0</v>
      </c>
      <c r="L177" s="325">
        <f>IF(J177&gt;Datos!$C$45,K177*((1+$E$27)^(1/12)-1),0)</f>
        <v>0</v>
      </c>
      <c r="M177" s="325">
        <f>IF(J177&gt;Datos!$C$45,N177-L177,0)</f>
        <v>0</v>
      </c>
      <c r="N177" s="325">
        <f>IF(J177=Datos!$C$45+1,-PMT((1+'Formato 6'!$E$27)^(1/12)-1,Datos!$C$46,K177),IF('Formato 6'!J177&lt;=Datos!$C$47,N176,0))</f>
        <v>0</v>
      </c>
      <c r="O177" s="325">
        <f>IF(J177=Datos!$C$45,'Formato 4'!$M$56,IF('Formato 6'!J177&gt;Datos!$C$45,'Formato 6'!K177-'Formato 6'!M177,0))</f>
        <v>0</v>
      </c>
      <c r="Q177" s="325">
        <f t="shared" si="14"/>
        <v>0</v>
      </c>
    </row>
    <row r="178" spans="2:17">
      <c r="B178" s="332">
        <f t="shared" si="12"/>
        <v>145</v>
      </c>
      <c r="C178" s="325">
        <f>IF(B178&gt;Datos!$C$45,'Formato 6'!G177,0)</f>
        <v>0</v>
      </c>
      <c r="D178" s="325">
        <f>IF(B178&gt;Datos!$C$45,C178*((1+$E$27)^(1/12)-1),0)</f>
        <v>0</v>
      </c>
      <c r="E178" s="325">
        <f>IF(B178&gt;Datos!$C$45,F178-D178,0)</f>
        <v>0</v>
      </c>
      <c r="F178" s="325">
        <f>IF(B178=Datos!$C$45+1,-PMT((1+'Formato 6'!$E$27)^(1/12)-1,Datos!$C$46,C178),IF('Formato 6'!B178&lt;=Datos!$C$47,F177,0))</f>
        <v>0</v>
      </c>
      <c r="G178" s="325">
        <f>IF(B178=Datos!$C$45,'Formato 4'!$F$56,IF('Formato 6'!B178&gt;Datos!$C$45,'Formato 6'!C178-'Formato 6'!E178,0))</f>
        <v>0</v>
      </c>
      <c r="J178" s="332">
        <f t="shared" si="13"/>
        <v>145</v>
      </c>
      <c r="K178" s="325">
        <f>IF(J178&gt;Datos!$C$45,'Formato 6'!O177,0)</f>
        <v>0</v>
      </c>
      <c r="L178" s="325">
        <f>IF(J178&gt;Datos!$C$45,K178*((1+$E$27)^(1/12)-1),0)</f>
        <v>0</v>
      </c>
      <c r="M178" s="325">
        <f>IF(J178&gt;Datos!$C$45,N178-L178,0)</f>
        <v>0</v>
      </c>
      <c r="N178" s="325">
        <f>IF(J178=Datos!$C$45+1,-PMT((1+'Formato 6'!$E$27)^(1/12)-1,Datos!$C$46,K178),IF('Formato 6'!J178&lt;=Datos!$C$47,N177,0))</f>
        <v>0</v>
      </c>
      <c r="O178" s="325">
        <f>IF(J178=Datos!$C$45,'Formato 4'!$M$56,IF('Formato 6'!J178&gt;Datos!$C$45,'Formato 6'!K178-'Formato 6'!M178,0))</f>
        <v>0</v>
      </c>
      <c r="Q178" s="325">
        <f t="shared" si="14"/>
        <v>0</v>
      </c>
    </row>
    <row r="179" spans="2:17">
      <c r="B179" s="332">
        <f t="shared" si="12"/>
        <v>146</v>
      </c>
      <c r="C179" s="325">
        <f>IF(B179&gt;Datos!$C$45,'Formato 6'!G178,0)</f>
        <v>0</v>
      </c>
      <c r="D179" s="325">
        <f>IF(B179&gt;Datos!$C$45,C179*((1+$E$27)^(1/12)-1),0)</f>
        <v>0</v>
      </c>
      <c r="E179" s="325">
        <f>IF(B179&gt;Datos!$C$45,F179-D179,0)</f>
        <v>0</v>
      </c>
      <c r="F179" s="325">
        <f>IF(B179=Datos!$C$45+1,-PMT((1+'Formato 6'!$E$27)^(1/12)-1,Datos!$C$46,C179),IF('Formato 6'!B179&lt;=Datos!$C$47,F178,0))</f>
        <v>0</v>
      </c>
      <c r="G179" s="325">
        <f>IF(B179=Datos!$C$45,'Formato 4'!$F$56,IF('Formato 6'!B179&gt;Datos!$C$45,'Formato 6'!C179-'Formato 6'!E179,0))</f>
        <v>0</v>
      </c>
      <c r="J179" s="332">
        <f t="shared" si="13"/>
        <v>146</v>
      </c>
      <c r="K179" s="325">
        <f>IF(J179&gt;Datos!$C$45,'Formato 6'!O178,0)</f>
        <v>0</v>
      </c>
      <c r="L179" s="325">
        <f>IF(J179&gt;Datos!$C$45,K179*((1+$E$27)^(1/12)-1),0)</f>
        <v>0</v>
      </c>
      <c r="M179" s="325">
        <f>IF(J179&gt;Datos!$C$45,N179-L179,0)</f>
        <v>0</v>
      </c>
      <c r="N179" s="325">
        <f>IF(J179=Datos!$C$45+1,-PMT((1+'Formato 6'!$E$27)^(1/12)-1,Datos!$C$46,K179),IF('Formato 6'!J179&lt;=Datos!$C$47,N178,0))</f>
        <v>0</v>
      </c>
      <c r="O179" s="325">
        <f>IF(J179=Datos!$C$45,'Formato 4'!$M$56,IF('Formato 6'!J179&gt;Datos!$C$45,'Formato 6'!K179-'Formato 6'!M179,0))</f>
        <v>0</v>
      </c>
      <c r="Q179" s="325">
        <f t="shared" si="14"/>
        <v>0</v>
      </c>
    </row>
    <row r="180" spans="2:17">
      <c r="B180" s="332">
        <f t="shared" si="12"/>
        <v>147</v>
      </c>
      <c r="C180" s="325">
        <f>IF(B180&gt;Datos!$C$45,'Formato 6'!G179,0)</f>
        <v>0</v>
      </c>
      <c r="D180" s="325">
        <f>IF(B180&gt;Datos!$C$45,C180*((1+$E$27)^(1/12)-1),0)</f>
        <v>0</v>
      </c>
      <c r="E180" s="325">
        <f>IF(B180&gt;Datos!$C$45,F180-D180,0)</f>
        <v>0</v>
      </c>
      <c r="F180" s="325">
        <f>IF(B180=Datos!$C$45+1,-PMT((1+'Formato 6'!$E$27)^(1/12)-1,Datos!$C$46,C180),IF('Formato 6'!B180&lt;=Datos!$C$47,F179,0))</f>
        <v>0</v>
      </c>
      <c r="G180" s="325">
        <f>IF(B180=Datos!$C$45,'Formato 4'!$F$56,IF('Formato 6'!B180&gt;Datos!$C$45,'Formato 6'!C180-'Formato 6'!E180,0))</f>
        <v>0</v>
      </c>
      <c r="J180" s="332">
        <f t="shared" si="13"/>
        <v>147</v>
      </c>
      <c r="K180" s="325">
        <f>IF(J180&gt;Datos!$C$45,'Formato 6'!O179,0)</f>
        <v>0</v>
      </c>
      <c r="L180" s="325">
        <f>IF(J180&gt;Datos!$C$45,K180*((1+$E$27)^(1/12)-1),0)</f>
        <v>0</v>
      </c>
      <c r="M180" s="325">
        <f>IF(J180&gt;Datos!$C$45,N180-L180,0)</f>
        <v>0</v>
      </c>
      <c r="N180" s="325">
        <f>IF(J180=Datos!$C$45+1,-PMT((1+'Formato 6'!$E$27)^(1/12)-1,Datos!$C$46,K180),IF('Formato 6'!J180&lt;=Datos!$C$47,N179,0))</f>
        <v>0</v>
      </c>
      <c r="O180" s="325">
        <f>IF(J180=Datos!$C$45,'Formato 4'!$M$56,IF('Formato 6'!J180&gt;Datos!$C$45,'Formato 6'!K180-'Formato 6'!M180,0))</f>
        <v>0</v>
      </c>
      <c r="Q180" s="325">
        <f t="shared" si="14"/>
        <v>0</v>
      </c>
    </row>
    <row r="181" spans="2:17">
      <c r="B181" s="332">
        <f t="shared" si="12"/>
        <v>148</v>
      </c>
      <c r="C181" s="325">
        <f>IF(B181&gt;Datos!$C$45,'Formato 6'!G180,0)</f>
        <v>0</v>
      </c>
      <c r="D181" s="325">
        <f>IF(B181&gt;Datos!$C$45,C181*((1+$E$27)^(1/12)-1),0)</f>
        <v>0</v>
      </c>
      <c r="E181" s="325">
        <f>IF(B181&gt;Datos!$C$45,F181-D181,0)</f>
        <v>0</v>
      </c>
      <c r="F181" s="325">
        <f>IF(B181=Datos!$C$45+1,-PMT((1+'Formato 6'!$E$27)^(1/12)-1,Datos!$C$46,C181),IF('Formato 6'!B181&lt;=Datos!$C$47,F180,0))</f>
        <v>0</v>
      </c>
      <c r="G181" s="325">
        <f>IF(B181=Datos!$C$45,'Formato 4'!$F$56,IF('Formato 6'!B181&gt;Datos!$C$45,'Formato 6'!C181-'Formato 6'!E181,0))</f>
        <v>0</v>
      </c>
      <c r="J181" s="332">
        <f t="shared" si="13"/>
        <v>148</v>
      </c>
      <c r="K181" s="325">
        <f>IF(J181&gt;Datos!$C$45,'Formato 6'!O180,0)</f>
        <v>0</v>
      </c>
      <c r="L181" s="325">
        <f>IF(J181&gt;Datos!$C$45,K181*((1+$E$27)^(1/12)-1),0)</f>
        <v>0</v>
      </c>
      <c r="M181" s="325">
        <f>IF(J181&gt;Datos!$C$45,N181-L181,0)</f>
        <v>0</v>
      </c>
      <c r="N181" s="325">
        <f>IF(J181=Datos!$C$45+1,-PMT((1+'Formato 6'!$E$27)^(1/12)-1,Datos!$C$46,K181),IF('Formato 6'!J181&lt;=Datos!$C$47,N180,0))</f>
        <v>0</v>
      </c>
      <c r="O181" s="325">
        <f>IF(J181=Datos!$C$45,'Formato 4'!$M$56,IF('Formato 6'!J181&gt;Datos!$C$45,'Formato 6'!K181-'Formato 6'!M181,0))</f>
        <v>0</v>
      </c>
      <c r="Q181" s="325">
        <f t="shared" si="14"/>
        <v>0</v>
      </c>
    </row>
    <row r="182" spans="2:17">
      <c r="B182" s="332">
        <f t="shared" si="12"/>
        <v>149</v>
      </c>
      <c r="C182" s="325">
        <f>IF(B182&gt;Datos!$C$45,'Formato 6'!G181,0)</f>
        <v>0</v>
      </c>
      <c r="D182" s="325">
        <f>IF(B182&gt;Datos!$C$45,C182*((1+$E$27)^(1/12)-1),0)</f>
        <v>0</v>
      </c>
      <c r="E182" s="325">
        <f>IF(B182&gt;Datos!$C$45,F182-D182,0)</f>
        <v>0</v>
      </c>
      <c r="F182" s="325">
        <f>IF(B182=Datos!$C$45+1,-PMT((1+'Formato 6'!$E$27)^(1/12)-1,Datos!$C$46,C182),IF('Formato 6'!B182&lt;=Datos!$C$47,F181,0))</f>
        <v>0</v>
      </c>
      <c r="G182" s="325">
        <f>IF(B182=Datos!$C$45,'Formato 4'!$F$56,IF('Formato 6'!B182&gt;Datos!$C$45,'Formato 6'!C182-'Formato 6'!E182,0))</f>
        <v>0</v>
      </c>
      <c r="J182" s="332">
        <f t="shared" si="13"/>
        <v>149</v>
      </c>
      <c r="K182" s="325">
        <f>IF(J182&gt;Datos!$C$45,'Formato 6'!O181,0)</f>
        <v>0</v>
      </c>
      <c r="L182" s="325">
        <f>IF(J182&gt;Datos!$C$45,K182*((1+$E$27)^(1/12)-1),0)</f>
        <v>0</v>
      </c>
      <c r="M182" s="325">
        <f>IF(J182&gt;Datos!$C$45,N182-L182,0)</f>
        <v>0</v>
      </c>
      <c r="N182" s="325">
        <f>IF(J182=Datos!$C$45+1,-PMT((1+'Formato 6'!$E$27)^(1/12)-1,Datos!$C$46,K182),IF('Formato 6'!J182&lt;=Datos!$C$47,N181,0))</f>
        <v>0</v>
      </c>
      <c r="O182" s="325">
        <f>IF(J182=Datos!$C$45,'Formato 4'!$M$56,IF('Formato 6'!J182&gt;Datos!$C$45,'Formato 6'!K182-'Formato 6'!M182,0))</f>
        <v>0</v>
      </c>
      <c r="Q182" s="325">
        <f t="shared" si="14"/>
        <v>0</v>
      </c>
    </row>
    <row r="183" spans="2:17">
      <c r="B183" s="332">
        <f t="shared" si="12"/>
        <v>150</v>
      </c>
      <c r="C183" s="325">
        <f>IF(B183&gt;Datos!$C$45,'Formato 6'!G182,0)</f>
        <v>0</v>
      </c>
      <c r="D183" s="325">
        <f>IF(B183&gt;Datos!$C$45,C183*((1+$E$27)^(1/12)-1),0)</f>
        <v>0</v>
      </c>
      <c r="E183" s="325">
        <f>IF(B183&gt;Datos!$C$45,F183-D183,0)</f>
        <v>0</v>
      </c>
      <c r="F183" s="325">
        <f>IF(B183=Datos!$C$45+1,-PMT((1+'Formato 6'!$E$27)^(1/12)-1,Datos!$C$46,C183),IF('Formato 6'!B183&lt;=Datos!$C$47,F182,0))</f>
        <v>0</v>
      </c>
      <c r="G183" s="325">
        <f>IF(B183=Datos!$C$45,'Formato 4'!$F$56,IF('Formato 6'!B183&gt;Datos!$C$45,'Formato 6'!C183-'Formato 6'!E183,0))</f>
        <v>0</v>
      </c>
      <c r="J183" s="332">
        <f t="shared" si="13"/>
        <v>150</v>
      </c>
      <c r="K183" s="325">
        <f>IF(J183&gt;Datos!$C$45,'Formato 6'!O182,0)</f>
        <v>0</v>
      </c>
      <c r="L183" s="325">
        <f>IF(J183&gt;Datos!$C$45,K183*((1+$E$27)^(1/12)-1),0)</f>
        <v>0</v>
      </c>
      <c r="M183" s="325">
        <f>IF(J183&gt;Datos!$C$45,N183-L183,0)</f>
        <v>0</v>
      </c>
      <c r="N183" s="325">
        <f>IF(J183=Datos!$C$45+1,-PMT((1+'Formato 6'!$E$27)^(1/12)-1,Datos!$C$46,K183),IF('Formato 6'!J183&lt;=Datos!$C$47,N182,0))</f>
        <v>0</v>
      </c>
      <c r="O183" s="325">
        <f>IF(J183=Datos!$C$45,'Formato 4'!$M$56,IF('Formato 6'!J183&gt;Datos!$C$45,'Formato 6'!K183-'Formato 6'!M183,0))</f>
        <v>0</v>
      </c>
      <c r="Q183" s="325">
        <f t="shared" si="14"/>
        <v>0</v>
      </c>
    </row>
    <row r="184" spans="2:17">
      <c r="B184" s="332">
        <f t="shared" si="12"/>
        <v>151</v>
      </c>
      <c r="C184" s="325">
        <f>IF(B184&gt;Datos!$C$45,'Formato 6'!G183,0)</f>
        <v>0</v>
      </c>
      <c r="D184" s="325">
        <f>IF(B184&gt;Datos!$C$45,C184*((1+$E$27)^(1/12)-1),0)</f>
        <v>0</v>
      </c>
      <c r="E184" s="325">
        <f>IF(B184&gt;Datos!$C$45,F184-D184,0)</f>
        <v>0</v>
      </c>
      <c r="F184" s="325">
        <f>IF(B184=Datos!$C$45+1,-PMT((1+'Formato 6'!$E$27)^(1/12)-1,Datos!$C$46,C184),IF('Formato 6'!B184&lt;=Datos!$C$47,F183,0))</f>
        <v>0</v>
      </c>
      <c r="G184" s="325">
        <f>IF(B184=Datos!$C$45,'Formato 4'!$F$56,IF('Formato 6'!B184&gt;Datos!$C$45,'Formato 6'!C184-'Formato 6'!E184,0))</f>
        <v>0</v>
      </c>
      <c r="J184" s="332">
        <f t="shared" si="13"/>
        <v>151</v>
      </c>
      <c r="K184" s="325">
        <f>IF(J184&gt;Datos!$C$45,'Formato 6'!O183,0)</f>
        <v>0</v>
      </c>
      <c r="L184" s="325">
        <f>IF(J184&gt;Datos!$C$45,K184*((1+$E$27)^(1/12)-1),0)</f>
        <v>0</v>
      </c>
      <c r="M184" s="325">
        <f>IF(J184&gt;Datos!$C$45,N184-L184,0)</f>
        <v>0</v>
      </c>
      <c r="N184" s="325">
        <f>IF(J184=Datos!$C$45+1,-PMT((1+'Formato 6'!$E$27)^(1/12)-1,Datos!$C$46,K184),IF('Formato 6'!J184&lt;=Datos!$C$47,N183,0))</f>
        <v>0</v>
      </c>
      <c r="O184" s="325">
        <f>IF(J184=Datos!$C$45,'Formato 4'!$M$56,IF('Formato 6'!J184&gt;Datos!$C$45,'Formato 6'!K184-'Formato 6'!M184,0))</f>
        <v>0</v>
      </c>
      <c r="Q184" s="325">
        <f t="shared" si="14"/>
        <v>0</v>
      </c>
    </row>
    <row r="185" spans="2:17">
      <c r="B185" s="332">
        <f t="shared" si="12"/>
        <v>152</v>
      </c>
      <c r="C185" s="325">
        <f>IF(B185&gt;Datos!$C$45,'Formato 6'!G184,0)</f>
        <v>0</v>
      </c>
      <c r="D185" s="325">
        <f>IF(B185&gt;Datos!$C$45,C185*((1+$E$27)^(1/12)-1),0)</f>
        <v>0</v>
      </c>
      <c r="E185" s="325">
        <f>IF(B185&gt;Datos!$C$45,F185-D185,0)</f>
        <v>0</v>
      </c>
      <c r="F185" s="325">
        <f>IF(B185=Datos!$C$45+1,-PMT((1+'Formato 6'!$E$27)^(1/12)-1,Datos!$C$46,C185),IF('Formato 6'!B185&lt;=Datos!$C$47,F184,0))</f>
        <v>0</v>
      </c>
      <c r="G185" s="325">
        <f>IF(B185=Datos!$C$45,'Formato 4'!$F$56,IF('Formato 6'!B185&gt;Datos!$C$45,'Formato 6'!C185-'Formato 6'!E185,0))</f>
        <v>0</v>
      </c>
      <c r="J185" s="332">
        <f t="shared" si="13"/>
        <v>152</v>
      </c>
      <c r="K185" s="325">
        <f>IF(J185&gt;Datos!$C$45,'Formato 6'!O184,0)</f>
        <v>0</v>
      </c>
      <c r="L185" s="325">
        <f>IF(J185&gt;Datos!$C$45,K185*((1+$E$27)^(1/12)-1),0)</f>
        <v>0</v>
      </c>
      <c r="M185" s="325">
        <f>IF(J185&gt;Datos!$C$45,N185-L185,0)</f>
        <v>0</v>
      </c>
      <c r="N185" s="325">
        <f>IF(J185=Datos!$C$45+1,-PMT((1+'Formato 6'!$E$27)^(1/12)-1,Datos!$C$46,K185),IF('Formato 6'!J185&lt;=Datos!$C$47,N184,0))</f>
        <v>0</v>
      </c>
      <c r="O185" s="325">
        <f>IF(J185=Datos!$C$45,'Formato 4'!$M$56,IF('Formato 6'!J185&gt;Datos!$C$45,'Formato 6'!K185-'Formato 6'!M185,0))</f>
        <v>0</v>
      </c>
      <c r="Q185" s="325">
        <f t="shared" si="14"/>
        <v>0</v>
      </c>
    </row>
    <row r="186" spans="2:17">
      <c r="B186" s="332">
        <f t="shared" si="12"/>
        <v>153</v>
      </c>
      <c r="C186" s="325">
        <f>IF(B186&gt;Datos!$C$45,'Formato 6'!G185,0)</f>
        <v>0</v>
      </c>
      <c r="D186" s="325">
        <f>IF(B186&gt;Datos!$C$45,C186*((1+$E$27)^(1/12)-1),0)</f>
        <v>0</v>
      </c>
      <c r="E186" s="325">
        <f>IF(B186&gt;Datos!$C$45,F186-D186,0)</f>
        <v>0</v>
      </c>
      <c r="F186" s="325">
        <f>IF(B186=Datos!$C$45+1,-PMT((1+'Formato 6'!$E$27)^(1/12)-1,Datos!$C$46,C186),IF('Formato 6'!B186&lt;=Datos!$C$47,F185,0))</f>
        <v>0</v>
      </c>
      <c r="G186" s="325">
        <f>IF(B186=Datos!$C$45,'Formato 4'!$F$56,IF('Formato 6'!B186&gt;Datos!$C$45,'Formato 6'!C186-'Formato 6'!E186,0))</f>
        <v>0</v>
      </c>
      <c r="J186" s="332">
        <f t="shared" si="13"/>
        <v>153</v>
      </c>
      <c r="K186" s="325">
        <f>IF(J186&gt;Datos!$C$45,'Formato 6'!O185,0)</f>
        <v>0</v>
      </c>
      <c r="L186" s="325">
        <f>IF(J186&gt;Datos!$C$45,K186*((1+$E$27)^(1/12)-1),0)</f>
        <v>0</v>
      </c>
      <c r="M186" s="325">
        <f>IF(J186&gt;Datos!$C$45,N186-L186,0)</f>
        <v>0</v>
      </c>
      <c r="N186" s="325">
        <f>IF(J186=Datos!$C$45+1,-PMT((1+'Formato 6'!$E$27)^(1/12)-1,Datos!$C$46,K186),IF('Formato 6'!J186&lt;=Datos!$C$47,N185,0))</f>
        <v>0</v>
      </c>
      <c r="O186" s="325">
        <f>IF(J186=Datos!$C$45,'Formato 4'!$M$56,IF('Formato 6'!J186&gt;Datos!$C$45,'Formato 6'!K186-'Formato 6'!M186,0))</f>
        <v>0</v>
      </c>
      <c r="Q186" s="325">
        <f t="shared" si="14"/>
        <v>0</v>
      </c>
    </row>
    <row r="187" spans="2:17">
      <c r="B187" s="332">
        <f t="shared" si="12"/>
        <v>154</v>
      </c>
      <c r="C187" s="325">
        <f>IF(B187&gt;Datos!$C$45,'Formato 6'!G186,0)</f>
        <v>0</v>
      </c>
      <c r="D187" s="325">
        <f>IF(B187&gt;Datos!$C$45,C187*((1+$E$27)^(1/12)-1),0)</f>
        <v>0</v>
      </c>
      <c r="E187" s="325">
        <f>IF(B187&gt;Datos!$C$45,F187-D187,0)</f>
        <v>0</v>
      </c>
      <c r="F187" s="325">
        <f>IF(B187=Datos!$C$45+1,-PMT((1+'Formato 6'!$E$27)^(1/12)-1,Datos!$C$46,C187),IF('Formato 6'!B187&lt;=Datos!$C$47,F186,0))</f>
        <v>0</v>
      </c>
      <c r="G187" s="325">
        <f>IF(B187=Datos!$C$45,'Formato 4'!$F$56,IF('Formato 6'!B187&gt;Datos!$C$45,'Formato 6'!C187-'Formato 6'!E187,0))</f>
        <v>0</v>
      </c>
      <c r="J187" s="332">
        <f t="shared" si="13"/>
        <v>154</v>
      </c>
      <c r="K187" s="325">
        <f>IF(J187&gt;Datos!$C$45,'Formato 6'!O186,0)</f>
        <v>0</v>
      </c>
      <c r="L187" s="325">
        <f>IF(J187&gt;Datos!$C$45,K187*((1+$E$27)^(1/12)-1),0)</f>
        <v>0</v>
      </c>
      <c r="M187" s="325">
        <f>IF(J187&gt;Datos!$C$45,N187-L187,0)</f>
        <v>0</v>
      </c>
      <c r="N187" s="325">
        <f>IF(J187=Datos!$C$45+1,-PMT((1+'Formato 6'!$E$27)^(1/12)-1,Datos!$C$46,K187),IF('Formato 6'!J187&lt;=Datos!$C$47,N186,0))</f>
        <v>0</v>
      </c>
      <c r="O187" s="325">
        <f>IF(J187=Datos!$C$45,'Formato 4'!$M$56,IF('Formato 6'!J187&gt;Datos!$C$45,'Formato 6'!K187-'Formato 6'!M187,0))</f>
        <v>0</v>
      </c>
      <c r="Q187" s="325">
        <f t="shared" si="14"/>
        <v>0</v>
      </c>
    </row>
    <row r="188" spans="2:17">
      <c r="B188" s="332">
        <f t="shared" si="12"/>
        <v>155</v>
      </c>
      <c r="C188" s="325">
        <f>IF(B188&gt;Datos!$C$45,'Formato 6'!G187,0)</f>
        <v>0</v>
      </c>
      <c r="D188" s="325">
        <f>IF(B188&gt;Datos!$C$45,C188*((1+$E$27)^(1/12)-1),0)</f>
        <v>0</v>
      </c>
      <c r="E188" s="325">
        <f>IF(B188&gt;Datos!$C$45,F188-D188,0)</f>
        <v>0</v>
      </c>
      <c r="F188" s="325">
        <f>IF(B188=Datos!$C$45+1,-PMT((1+'Formato 6'!$E$27)^(1/12)-1,Datos!$C$46,C188),IF('Formato 6'!B188&lt;=Datos!$C$47,F187,0))</f>
        <v>0</v>
      </c>
      <c r="G188" s="325">
        <f>IF(B188=Datos!$C$45,'Formato 4'!$F$56,IF('Formato 6'!B188&gt;Datos!$C$45,'Formato 6'!C188-'Formato 6'!E188,0))</f>
        <v>0</v>
      </c>
      <c r="J188" s="332">
        <f t="shared" si="13"/>
        <v>155</v>
      </c>
      <c r="K188" s="325">
        <f>IF(J188&gt;Datos!$C$45,'Formato 6'!O187,0)</f>
        <v>0</v>
      </c>
      <c r="L188" s="325">
        <f>IF(J188&gt;Datos!$C$45,K188*((1+$E$27)^(1/12)-1),0)</f>
        <v>0</v>
      </c>
      <c r="M188" s="325">
        <f>IF(J188&gt;Datos!$C$45,N188-L188,0)</f>
        <v>0</v>
      </c>
      <c r="N188" s="325">
        <f>IF(J188=Datos!$C$45+1,-PMT((1+'Formato 6'!$E$27)^(1/12)-1,Datos!$C$46,K188),IF('Formato 6'!J188&lt;=Datos!$C$47,N187,0))</f>
        <v>0</v>
      </c>
      <c r="O188" s="325">
        <f>IF(J188=Datos!$C$45,'Formato 4'!$M$56,IF('Formato 6'!J188&gt;Datos!$C$45,'Formato 6'!K188-'Formato 6'!M188,0))</f>
        <v>0</v>
      </c>
      <c r="Q188" s="325">
        <f t="shared" si="14"/>
        <v>0</v>
      </c>
    </row>
    <row r="189" spans="2:17">
      <c r="B189" s="332">
        <f t="shared" si="12"/>
        <v>156</v>
      </c>
      <c r="C189" s="325">
        <f>IF(B189&gt;Datos!$C$45,'Formato 6'!G188,0)</f>
        <v>0</v>
      </c>
      <c r="D189" s="325">
        <f>IF(B189&gt;Datos!$C$45,C189*((1+$E$27)^(1/12)-1),0)</f>
        <v>0</v>
      </c>
      <c r="E189" s="325">
        <f>IF(B189&gt;Datos!$C$45,F189-D189,0)</f>
        <v>0</v>
      </c>
      <c r="F189" s="325">
        <f>IF(B189=Datos!$C$45+1,-PMT((1+'Formato 6'!$E$27)^(1/12)-1,Datos!$C$46,C189),IF('Formato 6'!B189&lt;=Datos!$C$47,F188,0))</f>
        <v>0</v>
      </c>
      <c r="G189" s="325">
        <f>IF(B189=Datos!$C$45,'Formato 4'!$F$56,IF('Formato 6'!B189&gt;Datos!$C$45,'Formato 6'!C189-'Formato 6'!E189,0))</f>
        <v>0</v>
      </c>
      <c r="J189" s="332">
        <f t="shared" si="13"/>
        <v>156</v>
      </c>
      <c r="K189" s="325">
        <f>IF(J189&gt;Datos!$C$45,'Formato 6'!O188,0)</f>
        <v>0</v>
      </c>
      <c r="L189" s="325">
        <f>IF(J189&gt;Datos!$C$45,K189*((1+$E$27)^(1/12)-1),0)</f>
        <v>0</v>
      </c>
      <c r="M189" s="325">
        <f>IF(J189&gt;Datos!$C$45,N189-L189,0)</f>
        <v>0</v>
      </c>
      <c r="N189" s="325">
        <f>IF(J189=Datos!$C$45+1,-PMT((1+'Formato 6'!$E$27)^(1/12)-1,Datos!$C$46,K189),IF('Formato 6'!J189&lt;=Datos!$C$47,N188,0))</f>
        <v>0</v>
      </c>
      <c r="O189" s="325">
        <f>IF(J189=Datos!$C$45,'Formato 4'!$M$56,IF('Formato 6'!J189&gt;Datos!$C$45,'Formato 6'!K189-'Formato 6'!M189,0))</f>
        <v>0</v>
      </c>
      <c r="Q189" s="325">
        <f t="shared" si="14"/>
        <v>0</v>
      </c>
    </row>
    <row r="190" spans="2:17">
      <c r="B190" s="332">
        <f t="shared" si="12"/>
        <v>157</v>
      </c>
      <c r="C190" s="325">
        <f>IF(B190&gt;Datos!$C$45,'Formato 6'!G189,0)</f>
        <v>0</v>
      </c>
      <c r="D190" s="325">
        <f>IF(B190&gt;Datos!$C$45,C190*((1+$E$27)^(1/12)-1),0)</f>
        <v>0</v>
      </c>
      <c r="E190" s="325">
        <f>IF(B190&gt;Datos!$C$45,F190-D190,0)</f>
        <v>0</v>
      </c>
      <c r="F190" s="325">
        <f>IF(B190=Datos!$C$45+1,-PMT((1+'Formato 6'!$E$27)^(1/12)-1,Datos!$C$46,C190),IF('Formato 6'!B190&lt;=Datos!$C$47,F189,0))</f>
        <v>0</v>
      </c>
      <c r="G190" s="325">
        <f>IF(B190=Datos!$C$45,'Formato 4'!$F$56,IF('Formato 6'!B190&gt;Datos!$C$45,'Formato 6'!C190-'Formato 6'!E190,0))</f>
        <v>0</v>
      </c>
      <c r="J190" s="332">
        <f t="shared" si="13"/>
        <v>157</v>
      </c>
      <c r="K190" s="325">
        <f>IF(J190&gt;Datos!$C$45,'Formato 6'!O189,0)</f>
        <v>0</v>
      </c>
      <c r="L190" s="325">
        <f>IF(J190&gt;Datos!$C$45,K190*((1+$E$27)^(1/12)-1),0)</f>
        <v>0</v>
      </c>
      <c r="M190" s="325">
        <f>IF(J190&gt;Datos!$C$45,N190-L190,0)</f>
        <v>0</v>
      </c>
      <c r="N190" s="325">
        <f>IF(J190=Datos!$C$45+1,-PMT((1+'Formato 6'!$E$27)^(1/12)-1,Datos!$C$46,K190),IF('Formato 6'!J190&lt;=Datos!$C$47,N189,0))</f>
        <v>0</v>
      </c>
      <c r="O190" s="325">
        <f>IF(J190=Datos!$C$45,'Formato 4'!$M$56,IF('Formato 6'!J190&gt;Datos!$C$45,'Formato 6'!K190-'Formato 6'!M190,0))</f>
        <v>0</v>
      </c>
      <c r="Q190" s="325">
        <f t="shared" si="14"/>
        <v>0</v>
      </c>
    </row>
    <row r="191" spans="2:17">
      <c r="B191" s="332">
        <f t="shared" si="12"/>
        <v>158</v>
      </c>
      <c r="C191" s="325">
        <f>IF(B191&gt;Datos!$C$45,'Formato 6'!G190,0)</f>
        <v>0</v>
      </c>
      <c r="D191" s="325">
        <f>IF(B191&gt;Datos!$C$45,C191*((1+$E$27)^(1/12)-1),0)</f>
        <v>0</v>
      </c>
      <c r="E191" s="325">
        <f>IF(B191&gt;Datos!$C$45,F191-D191,0)</f>
        <v>0</v>
      </c>
      <c r="F191" s="325">
        <f>IF(B191=Datos!$C$45+1,-PMT((1+'Formato 6'!$E$27)^(1/12)-1,Datos!$C$46,C191),IF('Formato 6'!B191&lt;=Datos!$C$47,F190,0))</f>
        <v>0</v>
      </c>
      <c r="G191" s="325">
        <f>IF(B191=Datos!$C$45,'Formato 4'!$F$56,IF('Formato 6'!B191&gt;Datos!$C$45,'Formato 6'!C191-'Formato 6'!E191,0))</f>
        <v>0</v>
      </c>
      <c r="J191" s="332">
        <f t="shared" si="13"/>
        <v>158</v>
      </c>
      <c r="K191" s="325">
        <f>IF(J191&gt;Datos!$C$45,'Formato 6'!O190,0)</f>
        <v>0</v>
      </c>
      <c r="L191" s="325">
        <f>IF(J191&gt;Datos!$C$45,K191*((1+$E$27)^(1/12)-1),0)</f>
        <v>0</v>
      </c>
      <c r="M191" s="325">
        <f>IF(J191&gt;Datos!$C$45,N191-L191,0)</f>
        <v>0</v>
      </c>
      <c r="N191" s="325">
        <f>IF(J191=Datos!$C$45+1,-PMT((1+'Formato 6'!$E$27)^(1/12)-1,Datos!$C$46,K191),IF('Formato 6'!J191&lt;=Datos!$C$47,N190,0))</f>
        <v>0</v>
      </c>
      <c r="O191" s="325">
        <f>IF(J191=Datos!$C$45,'Formato 4'!$M$56,IF('Formato 6'!J191&gt;Datos!$C$45,'Formato 6'!K191-'Formato 6'!M191,0))</f>
        <v>0</v>
      </c>
      <c r="Q191" s="325">
        <f t="shared" si="14"/>
        <v>0</v>
      </c>
    </row>
    <row r="192" spans="2:17">
      <c r="B192" s="332">
        <f t="shared" si="12"/>
        <v>159</v>
      </c>
      <c r="C192" s="325">
        <f>IF(B192&gt;Datos!$C$45,'Formato 6'!G191,0)</f>
        <v>0</v>
      </c>
      <c r="D192" s="325">
        <f>IF(B192&gt;Datos!$C$45,C192*((1+$E$27)^(1/12)-1),0)</f>
        <v>0</v>
      </c>
      <c r="E192" s="325">
        <f>IF(B192&gt;Datos!$C$45,F192-D192,0)</f>
        <v>0</v>
      </c>
      <c r="F192" s="325">
        <f>IF(B192=Datos!$C$45+1,-PMT((1+'Formato 6'!$E$27)^(1/12)-1,Datos!$C$46,C192),IF('Formato 6'!B192&lt;=Datos!$C$47,F191,0))</f>
        <v>0</v>
      </c>
      <c r="G192" s="325">
        <f>IF(B192=Datos!$C$45,'Formato 4'!$F$56,IF('Formato 6'!B192&gt;Datos!$C$45,'Formato 6'!C192-'Formato 6'!E192,0))</f>
        <v>0</v>
      </c>
      <c r="J192" s="332">
        <f t="shared" si="13"/>
        <v>159</v>
      </c>
      <c r="K192" s="325">
        <f>IF(J192&gt;Datos!$C$45,'Formato 6'!O191,0)</f>
        <v>0</v>
      </c>
      <c r="L192" s="325">
        <f>IF(J192&gt;Datos!$C$45,K192*((1+$E$27)^(1/12)-1),0)</f>
        <v>0</v>
      </c>
      <c r="M192" s="325">
        <f>IF(J192&gt;Datos!$C$45,N192-L192,0)</f>
        <v>0</v>
      </c>
      <c r="N192" s="325">
        <f>IF(J192=Datos!$C$45+1,-PMT((1+'Formato 6'!$E$27)^(1/12)-1,Datos!$C$46,K192),IF('Formato 6'!J192&lt;=Datos!$C$47,N191,0))</f>
        <v>0</v>
      </c>
      <c r="O192" s="325">
        <f>IF(J192=Datos!$C$45,'Formato 4'!$M$56,IF('Formato 6'!J192&gt;Datos!$C$45,'Formato 6'!K192-'Formato 6'!M192,0))</f>
        <v>0</v>
      </c>
      <c r="Q192" s="325">
        <f t="shared" si="14"/>
        <v>0</v>
      </c>
    </row>
    <row r="193" spans="2:17">
      <c r="B193" s="332">
        <f t="shared" si="12"/>
        <v>160</v>
      </c>
      <c r="C193" s="325">
        <f>IF(B193&gt;Datos!$C$45,'Formato 6'!G192,0)</f>
        <v>0</v>
      </c>
      <c r="D193" s="325">
        <f>IF(B193&gt;Datos!$C$45,C193*((1+$E$27)^(1/12)-1),0)</f>
        <v>0</v>
      </c>
      <c r="E193" s="325">
        <f>IF(B193&gt;Datos!$C$45,F193-D193,0)</f>
        <v>0</v>
      </c>
      <c r="F193" s="325">
        <f>IF(B193=Datos!$C$45+1,-PMT((1+'Formato 6'!$E$27)^(1/12)-1,Datos!$C$46,C193),IF('Formato 6'!B193&lt;=Datos!$C$47,F192,0))</f>
        <v>0</v>
      </c>
      <c r="G193" s="325">
        <f>IF(B193=Datos!$C$45,'Formato 4'!$F$56,IF('Formato 6'!B193&gt;Datos!$C$45,'Formato 6'!C193-'Formato 6'!E193,0))</f>
        <v>0</v>
      </c>
      <c r="J193" s="332">
        <f t="shared" si="13"/>
        <v>160</v>
      </c>
      <c r="K193" s="325">
        <f>IF(J193&gt;Datos!$C$45,'Formato 6'!O192,0)</f>
        <v>0</v>
      </c>
      <c r="L193" s="325">
        <f>IF(J193&gt;Datos!$C$45,K193*((1+$E$27)^(1/12)-1),0)</f>
        <v>0</v>
      </c>
      <c r="M193" s="325">
        <f>IF(J193&gt;Datos!$C$45,N193-L193,0)</f>
        <v>0</v>
      </c>
      <c r="N193" s="325">
        <f>IF(J193=Datos!$C$45+1,-PMT((1+'Formato 6'!$E$27)^(1/12)-1,Datos!$C$46,K193),IF('Formato 6'!J193&lt;=Datos!$C$47,N192,0))</f>
        <v>0</v>
      </c>
      <c r="O193" s="325">
        <f>IF(J193=Datos!$C$45,'Formato 4'!$M$56,IF('Formato 6'!J193&gt;Datos!$C$45,'Formato 6'!K193-'Formato 6'!M193,0))</f>
        <v>0</v>
      </c>
      <c r="Q193" s="325">
        <f t="shared" si="14"/>
        <v>0</v>
      </c>
    </row>
    <row r="194" spans="2:17">
      <c r="B194" s="332">
        <f t="shared" si="12"/>
        <v>161</v>
      </c>
      <c r="C194" s="325">
        <f>IF(B194&gt;Datos!$C$45,'Formato 6'!G193,0)</f>
        <v>0</v>
      </c>
      <c r="D194" s="325">
        <f>IF(B194&gt;Datos!$C$45,C194*((1+$E$27)^(1/12)-1),0)</f>
        <v>0</v>
      </c>
      <c r="E194" s="325">
        <f>IF(B194&gt;Datos!$C$45,F194-D194,0)</f>
        <v>0</v>
      </c>
      <c r="F194" s="325">
        <f>IF(B194=Datos!$C$45+1,-PMT((1+'Formato 6'!$E$27)^(1/12)-1,Datos!$C$46,C194),IF('Formato 6'!B194&lt;=Datos!$C$47,F193,0))</f>
        <v>0</v>
      </c>
      <c r="G194" s="325">
        <f>IF(B194=Datos!$C$45,'Formato 4'!$F$56,IF('Formato 6'!B194&gt;Datos!$C$45,'Formato 6'!C194-'Formato 6'!E194,0))</f>
        <v>0</v>
      </c>
      <c r="J194" s="332">
        <f t="shared" si="13"/>
        <v>161</v>
      </c>
      <c r="K194" s="325">
        <f>IF(J194&gt;Datos!$C$45,'Formato 6'!O193,0)</f>
        <v>0</v>
      </c>
      <c r="L194" s="325">
        <f>IF(J194&gt;Datos!$C$45,K194*((1+$E$27)^(1/12)-1),0)</f>
        <v>0</v>
      </c>
      <c r="M194" s="325">
        <f>IF(J194&gt;Datos!$C$45,N194-L194,0)</f>
        <v>0</v>
      </c>
      <c r="N194" s="325">
        <f>IF(J194=Datos!$C$45+1,-PMT((1+'Formato 6'!$E$27)^(1/12)-1,Datos!$C$46,K194),IF('Formato 6'!J194&lt;=Datos!$C$47,N193,0))</f>
        <v>0</v>
      </c>
      <c r="O194" s="325">
        <f>IF(J194=Datos!$C$45,'Formato 4'!$M$56,IF('Formato 6'!J194&gt;Datos!$C$45,'Formato 6'!K194-'Formato 6'!M194,0))</f>
        <v>0</v>
      </c>
      <c r="Q194" s="325">
        <f t="shared" si="14"/>
        <v>0</v>
      </c>
    </row>
    <row r="195" spans="2:17">
      <c r="B195" s="332">
        <f t="shared" si="12"/>
        <v>162</v>
      </c>
      <c r="C195" s="325">
        <f>IF(B195&gt;Datos!$C$45,'Formato 6'!G194,0)</f>
        <v>0</v>
      </c>
      <c r="D195" s="325">
        <f>IF(B195&gt;Datos!$C$45,C195*((1+$E$27)^(1/12)-1),0)</f>
        <v>0</v>
      </c>
      <c r="E195" s="325">
        <f>IF(B195&gt;Datos!$C$45,F195-D195,0)</f>
        <v>0</v>
      </c>
      <c r="F195" s="325">
        <f>IF(B195=Datos!$C$45+1,-PMT((1+'Formato 6'!$E$27)^(1/12)-1,Datos!$C$46,C195),IF('Formato 6'!B195&lt;=Datos!$C$47,F194,0))</f>
        <v>0</v>
      </c>
      <c r="G195" s="325">
        <f>IF(B195=Datos!$C$45,'Formato 4'!$F$56,IF('Formato 6'!B195&gt;Datos!$C$45,'Formato 6'!C195-'Formato 6'!E195,0))</f>
        <v>0</v>
      </c>
      <c r="J195" s="332">
        <f t="shared" si="13"/>
        <v>162</v>
      </c>
      <c r="K195" s="325">
        <f>IF(J195&gt;Datos!$C$45,'Formato 6'!O194,0)</f>
        <v>0</v>
      </c>
      <c r="L195" s="325">
        <f>IF(J195&gt;Datos!$C$45,K195*((1+$E$27)^(1/12)-1),0)</f>
        <v>0</v>
      </c>
      <c r="M195" s="325">
        <f>IF(J195&gt;Datos!$C$45,N195-L195,0)</f>
        <v>0</v>
      </c>
      <c r="N195" s="325">
        <f>IF(J195=Datos!$C$45+1,-PMT((1+'Formato 6'!$E$27)^(1/12)-1,Datos!$C$46,K195),IF('Formato 6'!J195&lt;=Datos!$C$47,N194,0))</f>
        <v>0</v>
      </c>
      <c r="O195" s="325">
        <f>IF(J195=Datos!$C$45,'Formato 4'!$M$56,IF('Formato 6'!J195&gt;Datos!$C$45,'Formato 6'!K195-'Formato 6'!M195,0))</f>
        <v>0</v>
      </c>
      <c r="Q195" s="325">
        <f t="shared" si="14"/>
        <v>0</v>
      </c>
    </row>
    <row r="196" spans="2:17">
      <c r="B196" s="332">
        <f t="shared" si="12"/>
        <v>163</v>
      </c>
      <c r="C196" s="325">
        <f>IF(B196&gt;Datos!$C$45,'Formato 6'!G195,0)</f>
        <v>0</v>
      </c>
      <c r="D196" s="325">
        <f>IF(B196&gt;Datos!$C$45,C196*((1+$E$27)^(1/12)-1),0)</f>
        <v>0</v>
      </c>
      <c r="E196" s="325">
        <f>IF(B196&gt;Datos!$C$45,F196-D196,0)</f>
        <v>0</v>
      </c>
      <c r="F196" s="325">
        <f>IF(B196=Datos!$C$45+1,-PMT((1+'Formato 6'!$E$27)^(1/12)-1,Datos!$C$46,C196),IF('Formato 6'!B196&lt;=Datos!$C$47,F195,0))</f>
        <v>0</v>
      </c>
      <c r="G196" s="325">
        <f>IF(B196=Datos!$C$45,'Formato 4'!$F$56,IF('Formato 6'!B196&gt;Datos!$C$45,'Formato 6'!C196-'Formato 6'!E196,0))</f>
        <v>0</v>
      </c>
      <c r="J196" s="332">
        <f t="shared" si="13"/>
        <v>163</v>
      </c>
      <c r="K196" s="325">
        <f>IF(J196&gt;Datos!$C$45,'Formato 6'!O195,0)</f>
        <v>0</v>
      </c>
      <c r="L196" s="325">
        <f>IF(J196&gt;Datos!$C$45,K196*((1+$E$27)^(1/12)-1),0)</f>
        <v>0</v>
      </c>
      <c r="M196" s="325">
        <f>IF(J196&gt;Datos!$C$45,N196-L196,0)</f>
        <v>0</v>
      </c>
      <c r="N196" s="325">
        <f>IF(J196=Datos!$C$45+1,-PMT((1+'Formato 6'!$E$27)^(1/12)-1,Datos!$C$46,K196),IF('Formato 6'!J196&lt;=Datos!$C$47,N195,0))</f>
        <v>0</v>
      </c>
      <c r="O196" s="325">
        <f>IF(J196=Datos!$C$45,'Formato 4'!$M$56,IF('Formato 6'!J196&gt;Datos!$C$45,'Formato 6'!K196-'Formato 6'!M196,0))</f>
        <v>0</v>
      </c>
      <c r="Q196" s="325">
        <f t="shared" si="14"/>
        <v>0</v>
      </c>
    </row>
    <row r="197" spans="2:17">
      <c r="B197" s="332">
        <f t="shared" si="12"/>
        <v>164</v>
      </c>
      <c r="C197" s="325">
        <f>IF(B197&gt;Datos!$C$45,'Formato 6'!G196,0)</f>
        <v>0</v>
      </c>
      <c r="D197" s="325">
        <f>IF(B197&gt;Datos!$C$45,C197*((1+$E$27)^(1/12)-1),0)</f>
        <v>0</v>
      </c>
      <c r="E197" s="325">
        <f>IF(B197&gt;Datos!$C$45,F197-D197,0)</f>
        <v>0</v>
      </c>
      <c r="F197" s="325">
        <f>IF(B197=Datos!$C$45+1,-PMT((1+'Formato 6'!$E$27)^(1/12)-1,Datos!$C$46,C197),IF('Formato 6'!B197&lt;=Datos!$C$47,F196,0))</f>
        <v>0</v>
      </c>
      <c r="G197" s="325">
        <f>IF(B197=Datos!$C$45,'Formato 4'!$F$56,IF('Formato 6'!B197&gt;Datos!$C$45,'Formato 6'!C197-'Formato 6'!E197,0))</f>
        <v>0</v>
      </c>
      <c r="J197" s="332">
        <f t="shared" si="13"/>
        <v>164</v>
      </c>
      <c r="K197" s="325">
        <f>IF(J197&gt;Datos!$C$45,'Formato 6'!O196,0)</f>
        <v>0</v>
      </c>
      <c r="L197" s="325">
        <f>IF(J197&gt;Datos!$C$45,K197*((1+$E$27)^(1/12)-1),0)</f>
        <v>0</v>
      </c>
      <c r="M197" s="325">
        <f>IF(J197&gt;Datos!$C$45,N197-L197,0)</f>
        <v>0</v>
      </c>
      <c r="N197" s="325">
        <f>IF(J197=Datos!$C$45+1,-PMT((1+'Formato 6'!$E$27)^(1/12)-1,Datos!$C$46,K197),IF('Formato 6'!J197&lt;=Datos!$C$47,N196,0))</f>
        <v>0</v>
      </c>
      <c r="O197" s="325">
        <f>IF(J197=Datos!$C$45,'Formato 4'!$M$56,IF('Formato 6'!J197&gt;Datos!$C$45,'Formato 6'!K197-'Formato 6'!M197,0))</f>
        <v>0</v>
      </c>
      <c r="Q197" s="325">
        <f t="shared" si="14"/>
        <v>0</v>
      </c>
    </row>
    <row r="198" spans="2:17">
      <c r="B198" s="332">
        <f t="shared" si="12"/>
        <v>165</v>
      </c>
      <c r="C198" s="325">
        <f>IF(B198&gt;Datos!$C$45,'Formato 6'!G197,0)</f>
        <v>0</v>
      </c>
      <c r="D198" s="325">
        <f>IF(B198&gt;Datos!$C$45,C198*((1+$E$27)^(1/12)-1),0)</f>
        <v>0</v>
      </c>
      <c r="E198" s="325">
        <f>IF(B198&gt;Datos!$C$45,F198-D198,0)</f>
        <v>0</v>
      </c>
      <c r="F198" s="325">
        <f>IF(B198=Datos!$C$45+1,-PMT((1+'Formato 6'!$E$27)^(1/12)-1,Datos!$C$46,C198),IF('Formato 6'!B198&lt;=Datos!$C$47,F197,0))</f>
        <v>0</v>
      </c>
      <c r="G198" s="325">
        <f>IF(B198=Datos!$C$45,'Formato 4'!$F$56,IF('Formato 6'!B198&gt;Datos!$C$45,'Formato 6'!C198-'Formato 6'!E198,0))</f>
        <v>0</v>
      </c>
      <c r="J198" s="332">
        <f t="shared" si="13"/>
        <v>165</v>
      </c>
      <c r="K198" s="325">
        <f>IF(J198&gt;Datos!$C$45,'Formato 6'!O197,0)</f>
        <v>0</v>
      </c>
      <c r="L198" s="325">
        <f>IF(J198&gt;Datos!$C$45,K198*((1+$E$27)^(1/12)-1),0)</f>
        <v>0</v>
      </c>
      <c r="M198" s="325">
        <f>IF(J198&gt;Datos!$C$45,N198-L198,0)</f>
        <v>0</v>
      </c>
      <c r="N198" s="325">
        <f>IF(J198=Datos!$C$45+1,-PMT((1+'Formato 6'!$E$27)^(1/12)-1,Datos!$C$46,K198),IF('Formato 6'!J198&lt;=Datos!$C$47,N197,0))</f>
        <v>0</v>
      </c>
      <c r="O198" s="325">
        <f>IF(J198=Datos!$C$45,'Formato 4'!$M$56,IF('Formato 6'!J198&gt;Datos!$C$45,'Formato 6'!K198-'Formato 6'!M198,0))</f>
        <v>0</v>
      </c>
      <c r="Q198" s="325">
        <f t="shared" si="14"/>
        <v>0</v>
      </c>
    </row>
    <row r="199" spans="2:17">
      <c r="B199" s="332">
        <f t="shared" si="12"/>
        <v>166</v>
      </c>
      <c r="C199" s="325">
        <f>IF(B199&gt;Datos!$C$45,'Formato 6'!G198,0)</f>
        <v>0</v>
      </c>
      <c r="D199" s="325">
        <f>IF(B199&gt;Datos!$C$45,C199*((1+$E$27)^(1/12)-1),0)</f>
        <v>0</v>
      </c>
      <c r="E199" s="325">
        <f>IF(B199&gt;Datos!$C$45,F199-D199,0)</f>
        <v>0</v>
      </c>
      <c r="F199" s="325">
        <f>IF(B199=Datos!$C$45+1,-PMT((1+'Formato 6'!$E$27)^(1/12)-1,Datos!$C$46,C199),IF('Formato 6'!B199&lt;=Datos!$C$47,F198,0))</f>
        <v>0</v>
      </c>
      <c r="G199" s="325">
        <f>IF(B199=Datos!$C$45,'Formato 4'!$F$56,IF('Formato 6'!B199&gt;Datos!$C$45,'Formato 6'!C199-'Formato 6'!E199,0))</f>
        <v>0</v>
      </c>
      <c r="J199" s="332">
        <f t="shared" si="13"/>
        <v>166</v>
      </c>
      <c r="K199" s="325">
        <f>IF(J199&gt;Datos!$C$45,'Formato 6'!O198,0)</f>
        <v>0</v>
      </c>
      <c r="L199" s="325">
        <f>IF(J199&gt;Datos!$C$45,K199*((1+$E$27)^(1/12)-1),0)</f>
        <v>0</v>
      </c>
      <c r="M199" s="325">
        <f>IF(J199&gt;Datos!$C$45,N199-L199,0)</f>
        <v>0</v>
      </c>
      <c r="N199" s="325">
        <f>IF(J199=Datos!$C$45+1,-PMT((1+'Formato 6'!$E$27)^(1/12)-1,Datos!$C$46,K199),IF('Formato 6'!J199&lt;=Datos!$C$47,N198,0))</f>
        <v>0</v>
      </c>
      <c r="O199" s="325">
        <f>IF(J199=Datos!$C$45,'Formato 4'!$M$56,IF('Formato 6'!J199&gt;Datos!$C$45,'Formato 6'!K199-'Formato 6'!M199,0))</f>
        <v>0</v>
      </c>
      <c r="Q199" s="325">
        <f t="shared" si="14"/>
        <v>0</v>
      </c>
    </row>
    <row r="200" spans="2:17">
      <c r="B200" s="332">
        <f t="shared" si="12"/>
        <v>167</v>
      </c>
      <c r="C200" s="325">
        <f>IF(B200&gt;Datos!$C$45,'Formato 6'!G199,0)</f>
        <v>0</v>
      </c>
      <c r="D200" s="325">
        <f>IF(B200&gt;Datos!$C$45,C200*((1+$E$27)^(1/12)-1),0)</f>
        <v>0</v>
      </c>
      <c r="E200" s="325">
        <f>IF(B200&gt;Datos!$C$45,F200-D200,0)</f>
        <v>0</v>
      </c>
      <c r="F200" s="325">
        <f>IF(B200=Datos!$C$45+1,-PMT((1+'Formato 6'!$E$27)^(1/12)-1,Datos!$C$46,C200),IF('Formato 6'!B200&lt;=Datos!$C$47,F199,0))</f>
        <v>0</v>
      </c>
      <c r="G200" s="325">
        <f>IF(B200=Datos!$C$45,'Formato 4'!$F$56,IF('Formato 6'!B200&gt;Datos!$C$45,'Formato 6'!C200-'Formato 6'!E200,0))</f>
        <v>0</v>
      </c>
      <c r="J200" s="332">
        <f t="shared" si="13"/>
        <v>167</v>
      </c>
      <c r="K200" s="325">
        <f>IF(J200&gt;Datos!$C$45,'Formato 6'!O199,0)</f>
        <v>0</v>
      </c>
      <c r="L200" s="325">
        <f>IF(J200&gt;Datos!$C$45,K200*((1+$E$27)^(1/12)-1),0)</f>
        <v>0</v>
      </c>
      <c r="M200" s="325">
        <f>IF(J200&gt;Datos!$C$45,N200-L200,0)</f>
        <v>0</v>
      </c>
      <c r="N200" s="325">
        <f>IF(J200=Datos!$C$45+1,-PMT((1+'Formato 6'!$E$27)^(1/12)-1,Datos!$C$46,K200),IF('Formato 6'!J200&lt;=Datos!$C$47,N199,0))</f>
        <v>0</v>
      </c>
      <c r="O200" s="325">
        <f>IF(J200=Datos!$C$45,'Formato 4'!$M$56,IF('Formato 6'!J200&gt;Datos!$C$45,'Formato 6'!K200-'Formato 6'!M200,0))</f>
        <v>0</v>
      </c>
      <c r="Q200" s="325">
        <f t="shared" si="14"/>
        <v>0</v>
      </c>
    </row>
    <row r="201" spans="2:17">
      <c r="B201" s="332">
        <f t="shared" si="12"/>
        <v>168</v>
      </c>
      <c r="C201" s="325">
        <f>IF(B201&gt;Datos!$C$45,'Formato 6'!G200,0)</f>
        <v>0</v>
      </c>
      <c r="D201" s="325">
        <f>IF(B201&gt;Datos!$C$45,C201*((1+$E$27)^(1/12)-1),0)</f>
        <v>0</v>
      </c>
      <c r="E201" s="325">
        <f>IF(B201&gt;Datos!$C$45,F201-D201,0)</f>
        <v>0</v>
      </c>
      <c r="F201" s="325">
        <f>IF(B201=Datos!$C$45+1,-PMT((1+'Formato 6'!$E$27)^(1/12)-1,Datos!$C$46,C201),IF('Formato 6'!B201&lt;=Datos!$C$47,F200,0))</f>
        <v>0</v>
      </c>
      <c r="G201" s="325">
        <f>IF(B201=Datos!$C$45,'Formato 4'!$F$56,IF('Formato 6'!B201&gt;Datos!$C$45,'Formato 6'!C201-'Formato 6'!E201,0))</f>
        <v>0</v>
      </c>
      <c r="J201" s="332">
        <f t="shared" si="13"/>
        <v>168</v>
      </c>
      <c r="K201" s="325">
        <f>IF(J201&gt;Datos!$C$45,'Formato 6'!O200,0)</f>
        <v>0</v>
      </c>
      <c r="L201" s="325">
        <f>IF(J201&gt;Datos!$C$45,K201*((1+$E$27)^(1/12)-1),0)</f>
        <v>0</v>
      </c>
      <c r="M201" s="325">
        <f>IF(J201&gt;Datos!$C$45,N201-L201,0)</f>
        <v>0</v>
      </c>
      <c r="N201" s="325">
        <f>IF(J201=Datos!$C$45+1,-PMT((1+'Formato 6'!$E$27)^(1/12)-1,Datos!$C$46,K201),IF('Formato 6'!J201&lt;=Datos!$C$47,N200,0))</f>
        <v>0</v>
      </c>
      <c r="O201" s="325">
        <f>IF(J201=Datos!$C$45,'Formato 4'!$M$56,IF('Formato 6'!J201&gt;Datos!$C$45,'Formato 6'!K201-'Formato 6'!M201,0))</f>
        <v>0</v>
      </c>
      <c r="Q201" s="325">
        <f t="shared" si="14"/>
        <v>0</v>
      </c>
    </row>
    <row r="202" spans="2:17">
      <c r="B202" s="332">
        <f t="shared" si="12"/>
        <v>169</v>
      </c>
      <c r="C202" s="325">
        <f>IF(B202&gt;Datos!$C$45,'Formato 6'!G201,0)</f>
        <v>0</v>
      </c>
      <c r="D202" s="325">
        <f>IF(B202&gt;Datos!$C$45,C202*((1+$E$27)^(1/12)-1),0)</f>
        <v>0</v>
      </c>
      <c r="E202" s="325">
        <f>IF(B202&gt;Datos!$C$45,F202-D202,0)</f>
        <v>0</v>
      </c>
      <c r="F202" s="325">
        <f>IF(B202=Datos!$C$45+1,-PMT((1+'Formato 6'!$E$27)^(1/12)-1,Datos!$C$46,C202),IF('Formato 6'!B202&lt;=Datos!$C$47,F201,0))</f>
        <v>0</v>
      </c>
      <c r="G202" s="325">
        <f>IF(B202=Datos!$C$45,'Formato 4'!$F$56,IF('Formato 6'!B202&gt;Datos!$C$45,'Formato 6'!C202-'Formato 6'!E202,0))</f>
        <v>0</v>
      </c>
      <c r="J202" s="332">
        <f t="shared" si="13"/>
        <v>169</v>
      </c>
      <c r="K202" s="325">
        <f>IF(J202&gt;Datos!$C$45,'Formato 6'!O201,0)</f>
        <v>0</v>
      </c>
      <c r="L202" s="325">
        <f>IF(J202&gt;Datos!$C$45,K202*((1+$E$27)^(1/12)-1),0)</f>
        <v>0</v>
      </c>
      <c r="M202" s="325">
        <f>IF(J202&gt;Datos!$C$45,N202-L202,0)</f>
        <v>0</v>
      </c>
      <c r="N202" s="325">
        <f>IF(J202=Datos!$C$45+1,-PMT((1+'Formato 6'!$E$27)^(1/12)-1,Datos!$C$46,K202),IF('Formato 6'!J202&lt;=Datos!$C$47,N201,0))</f>
        <v>0</v>
      </c>
      <c r="O202" s="325">
        <f>IF(J202=Datos!$C$45,'Formato 4'!$M$56,IF('Formato 6'!J202&gt;Datos!$C$45,'Formato 6'!K202-'Formato 6'!M202,0))</f>
        <v>0</v>
      </c>
      <c r="Q202" s="325">
        <f t="shared" si="14"/>
        <v>0</v>
      </c>
    </row>
    <row r="203" spans="2:17">
      <c r="B203" s="332">
        <f t="shared" si="12"/>
        <v>170</v>
      </c>
      <c r="C203" s="325">
        <f>IF(B203&gt;Datos!$C$45,'Formato 6'!G202,0)</f>
        <v>0</v>
      </c>
      <c r="D203" s="325">
        <f>IF(B203&gt;Datos!$C$45,C203*((1+$E$27)^(1/12)-1),0)</f>
        <v>0</v>
      </c>
      <c r="E203" s="325">
        <f>IF(B203&gt;Datos!$C$45,F203-D203,0)</f>
        <v>0</v>
      </c>
      <c r="F203" s="325">
        <f>IF(B203=Datos!$C$45+1,-PMT((1+'Formato 6'!$E$27)^(1/12)-1,Datos!$C$46,C203),IF('Formato 6'!B203&lt;=Datos!$C$47,F202,0))</f>
        <v>0</v>
      </c>
      <c r="G203" s="325">
        <f>IF(B203=Datos!$C$45,'Formato 4'!$F$56,IF('Formato 6'!B203&gt;Datos!$C$45,'Formato 6'!C203-'Formato 6'!E203,0))</f>
        <v>0</v>
      </c>
      <c r="J203" s="332">
        <f t="shared" si="13"/>
        <v>170</v>
      </c>
      <c r="K203" s="325">
        <f>IF(J203&gt;Datos!$C$45,'Formato 6'!O202,0)</f>
        <v>0</v>
      </c>
      <c r="L203" s="325">
        <f>IF(J203&gt;Datos!$C$45,K203*((1+$E$27)^(1/12)-1),0)</f>
        <v>0</v>
      </c>
      <c r="M203" s="325">
        <f>IF(J203&gt;Datos!$C$45,N203-L203,0)</f>
        <v>0</v>
      </c>
      <c r="N203" s="325">
        <f>IF(J203=Datos!$C$45+1,-PMT((1+'Formato 6'!$E$27)^(1/12)-1,Datos!$C$46,K203),IF('Formato 6'!J203&lt;=Datos!$C$47,N202,0))</f>
        <v>0</v>
      </c>
      <c r="O203" s="325">
        <f>IF(J203=Datos!$C$45,'Formato 4'!$M$56,IF('Formato 6'!J203&gt;Datos!$C$45,'Formato 6'!K203-'Formato 6'!M203,0))</f>
        <v>0</v>
      </c>
      <c r="Q203" s="325">
        <f t="shared" si="14"/>
        <v>0</v>
      </c>
    </row>
    <row r="204" spans="2:17">
      <c r="B204" s="332">
        <f t="shared" si="12"/>
        <v>171</v>
      </c>
      <c r="C204" s="325">
        <f>IF(B204&gt;Datos!$C$45,'Formato 6'!G203,0)</f>
        <v>0</v>
      </c>
      <c r="D204" s="325">
        <f>IF(B204&gt;Datos!$C$45,C204*((1+$E$27)^(1/12)-1),0)</f>
        <v>0</v>
      </c>
      <c r="E204" s="325">
        <f>IF(B204&gt;Datos!$C$45,F204-D204,0)</f>
        <v>0</v>
      </c>
      <c r="F204" s="325">
        <f>IF(B204=Datos!$C$45+1,-PMT((1+'Formato 6'!$E$27)^(1/12)-1,Datos!$C$46,C204),IF('Formato 6'!B204&lt;=Datos!$C$47,F203,0))</f>
        <v>0</v>
      </c>
      <c r="G204" s="325">
        <f>IF(B204=Datos!$C$45,'Formato 4'!$F$56,IF('Formato 6'!B204&gt;Datos!$C$45,'Formato 6'!C204-'Formato 6'!E204,0))</f>
        <v>0</v>
      </c>
      <c r="J204" s="332">
        <f t="shared" si="13"/>
        <v>171</v>
      </c>
      <c r="K204" s="325">
        <f>IF(J204&gt;Datos!$C$45,'Formato 6'!O203,0)</f>
        <v>0</v>
      </c>
      <c r="L204" s="325">
        <f>IF(J204&gt;Datos!$C$45,K204*((1+$E$27)^(1/12)-1),0)</f>
        <v>0</v>
      </c>
      <c r="M204" s="325">
        <f>IF(J204&gt;Datos!$C$45,N204-L204,0)</f>
        <v>0</v>
      </c>
      <c r="N204" s="325">
        <f>IF(J204=Datos!$C$45+1,-PMT((1+'Formato 6'!$E$27)^(1/12)-1,Datos!$C$46,K204),IF('Formato 6'!J204&lt;=Datos!$C$47,N203,0))</f>
        <v>0</v>
      </c>
      <c r="O204" s="325">
        <f>IF(J204=Datos!$C$45,'Formato 4'!$M$56,IF('Formato 6'!J204&gt;Datos!$C$45,'Formato 6'!K204-'Formato 6'!M204,0))</f>
        <v>0</v>
      </c>
      <c r="Q204" s="325">
        <f t="shared" si="14"/>
        <v>0</v>
      </c>
    </row>
    <row r="205" spans="2:17">
      <c r="B205" s="332">
        <f t="shared" si="12"/>
        <v>172</v>
      </c>
      <c r="C205" s="325">
        <f>IF(B205&gt;Datos!$C$45,'Formato 6'!G204,0)</f>
        <v>0</v>
      </c>
      <c r="D205" s="325">
        <f>IF(B205&gt;Datos!$C$45,C205*((1+$E$27)^(1/12)-1),0)</f>
        <v>0</v>
      </c>
      <c r="E205" s="325">
        <f>IF(B205&gt;Datos!$C$45,F205-D205,0)</f>
        <v>0</v>
      </c>
      <c r="F205" s="325">
        <f>IF(B205=Datos!$C$45+1,-PMT((1+'Formato 6'!$E$27)^(1/12)-1,Datos!$C$46,C205),IF('Formato 6'!B205&lt;=Datos!$C$47,F204,0))</f>
        <v>0</v>
      </c>
      <c r="G205" s="325">
        <f>IF(B205=Datos!$C$45,'Formato 4'!$F$56,IF('Formato 6'!B205&gt;Datos!$C$45,'Formato 6'!C205-'Formato 6'!E205,0))</f>
        <v>0</v>
      </c>
      <c r="J205" s="332">
        <f t="shared" si="13"/>
        <v>172</v>
      </c>
      <c r="K205" s="325">
        <f>IF(J205&gt;Datos!$C$45,'Formato 6'!O204,0)</f>
        <v>0</v>
      </c>
      <c r="L205" s="325">
        <f>IF(J205&gt;Datos!$C$45,K205*((1+$E$27)^(1/12)-1),0)</f>
        <v>0</v>
      </c>
      <c r="M205" s="325">
        <f>IF(J205&gt;Datos!$C$45,N205-L205,0)</f>
        <v>0</v>
      </c>
      <c r="N205" s="325">
        <f>IF(J205=Datos!$C$45+1,-PMT((1+'Formato 6'!$E$27)^(1/12)-1,Datos!$C$46,K205),IF('Formato 6'!J205&lt;=Datos!$C$47,N204,0))</f>
        <v>0</v>
      </c>
      <c r="O205" s="325">
        <f>IF(J205=Datos!$C$45,'Formato 4'!$M$56,IF('Formato 6'!J205&gt;Datos!$C$45,'Formato 6'!K205-'Formato 6'!M205,0))</f>
        <v>0</v>
      </c>
      <c r="Q205" s="325">
        <f t="shared" si="14"/>
        <v>0</v>
      </c>
    </row>
    <row r="206" spans="2:17">
      <c r="B206" s="332">
        <f t="shared" si="12"/>
        <v>173</v>
      </c>
      <c r="C206" s="325">
        <f>IF(B206&gt;Datos!$C$45,'Formato 6'!G205,0)</f>
        <v>0</v>
      </c>
      <c r="D206" s="325">
        <f>IF(B206&gt;Datos!$C$45,C206*((1+$E$27)^(1/12)-1),0)</f>
        <v>0</v>
      </c>
      <c r="E206" s="325">
        <f>IF(B206&gt;Datos!$C$45,F206-D206,0)</f>
        <v>0</v>
      </c>
      <c r="F206" s="325">
        <f>IF(B206=Datos!$C$45+1,-PMT((1+'Formato 6'!$E$27)^(1/12)-1,Datos!$C$46,C206),IF('Formato 6'!B206&lt;=Datos!$C$47,F205,0))</f>
        <v>0</v>
      </c>
      <c r="G206" s="325">
        <f>IF(B206=Datos!$C$45,'Formato 4'!$F$56,IF('Formato 6'!B206&gt;Datos!$C$45,'Formato 6'!C206-'Formato 6'!E206,0))</f>
        <v>0</v>
      </c>
      <c r="J206" s="332">
        <f t="shared" si="13"/>
        <v>173</v>
      </c>
      <c r="K206" s="325">
        <f>IF(J206&gt;Datos!$C$45,'Formato 6'!O205,0)</f>
        <v>0</v>
      </c>
      <c r="L206" s="325">
        <f>IF(J206&gt;Datos!$C$45,K206*((1+$E$27)^(1/12)-1),0)</f>
        <v>0</v>
      </c>
      <c r="M206" s="325">
        <f>IF(J206&gt;Datos!$C$45,N206-L206,0)</f>
        <v>0</v>
      </c>
      <c r="N206" s="325">
        <f>IF(J206=Datos!$C$45+1,-PMT((1+'Formato 6'!$E$27)^(1/12)-1,Datos!$C$46,K206),IF('Formato 6'!J206&lt;=Datos!$C$47,N205,0))</f>
        <v>0</v>
      </c>
      <c r="O206" s="325">
        <f>IF(J206=Datos!$C$45,'Formato 4'!$M$56,IF('Formato 6'!J206&gt;Datos!$C$45,'Formato 6'!K206-'Formato 6'!M206,0))</f>
        <v>0</v>
      </c>
      <c r="Q206" s="325">
        <f t="shared" si="14"/>
        <v>0</v>
      </c>
    </row>
    <row r="207" spans="2:17">
      <c r="B207" s="332">
        <f t="shared" si="12"/>
        <v>174</v>
      </c>
      <c r="C207" s="325">
        <f>IF(B207&gt;Datos!$C$45,'Formato 6'!G206,0)</f>
        <v>0</v>
      </c>
      <c r="D207" s="325">
        <f>IF(B207&gt;Datos!$C$45,C207*((1+$E$27)^(1/12)-1),0)</f>
        <v>0</v>
      </c>
      <c r="E207" s="325">
        <f>IF(B207&gt;Datos!$C$45,F207-D207,0)</f>
        <v>0</v>
      </c>
      <c r="F207" s="325">
        <f>IF(B207=Datos!$C$45+1,-PMT((1+'Formato 6'!$E$27)^(1/12)-1,Datos!$C$46,C207),IF('Formato 6'!B207&lt;=Datos!$C$47,F206,0))</f>
        <v>0</v>
      </c>
      <c r="G207" s="325">
        <f>IF(B207=Datos!$C$45,'Formato 4'!$F$56,IF('Formato 6'!B207&gt;Datos!$C$45,'Formato 6'!C207-'Formato 6'!E207,0))</f>
        <v>0</v>
      </c>
      <c r="J207" s="332">
        <f t="shared" si="13"/>
        <v>174</v>
      </c>
      <c r="K207" s="325">
        <f>IF(J207&gt;Datos!$C$45,'Formato 6'!O206,0)</f>
        <v>0</v>
      </c>
      <c r="L207" s="325">
        <f>IF(J207&gt;Datos!$C$45,K207*((1+$E$27)^(1/12)-1),0)</f>
        <v>0</v>
      </c>
      <c r="M207" s="325">
        <f>IF(J207&gt;Datos!$C$45,N207-L207,0)</f>
        <v>0</v>
      </c>
      <c r="N207" s="325">
        <f>IF(J207=Datos!$C$45+1,-PMT((1+'Formato 6'!$E$27)^(1/12)-1,Datos!$C$46,K207),IF('Formato 6'!J207&lt;=Datos!$C$47,N206,0))</f>
        <v>0</v>
      </c>
      <c r="O207" s="325">
        <f>IF(J207=Datos!$C$45,'Formato 4'!$M$56,IF('Formato 6'!J207&gt;Datos!$C$45,'Formato 6'!K207-'Formato 6'!M207,0))</f>
        <v>0</v>
      </c>
      <c r="Q207" s="325">
        <f t="shared" si="14"/>
        <v>0</v>
      </c>
    </row>
    <row r="208" spans="2:17">
      <c r="B208" s="332">
        <f t="shared" si="12"/>
        <v>175</v>
      </c>
      <c r="C208" s="325">
        <f>IF(B208&gt;Datos!$C$45,'Formato 6'!G207,0)</f>
        <v>0</v>
      </c>
      <c r="D208" s="325">
        <f>IF(B208&gt;Datos!$C$45,C208*((1+$E$27)^(1/12)-1),0)</f>
        <v>0</v>
      </c>
      <c r="E208" s="325">
        <f>IF(B208&gt;Datos!$C$45,F208-D208,0)</f>
        <v>0</v>
      </c>
      <c r="F208" s="325">
        <f>IF(B208=Datos!$C$45+1,-PMT((1+'Formato 6'!$E$27)^(1/12)-1,Datos!$C$46,C208),IF('Formato 6'!B208&lt;=Datos!$C$47,F207,0))</f>
        <v>0</v>
      </c>
      <c r="G208" s="325">
        <f>IF(B208=Datos!$C$45,'Formato 4'!$F$56,IF('Formato 6'!B208&gt;Datos!$C$45,'Formato 6'!C208-'Formato 6'!E208,0))</f>
        <v>0</v>
      </c>
      <c r="J208" s="332">
        <f t="shared" si="13"/>
        <v>175</v>
      </c>
      <c r="K208" s="325">
        <f>IF(J208&gt;Datos!$C$45,'Formato 6'!O207,0)</f>
        <v>0</v>
      </c>
      <c r="L208" s="325">
        <f>IF(J208&gt;Datos!$C$45,K208*((1+$E$27)^(1/12)-1),0)</f>
        <v>0</v>
      </c>
      <c r="M208" s="325">
        <f>IF(J208&gt;Datos!$C$45,N208-L208,0)</f>
        <v>0</v>
      </c>
      <c r="N208" s="325">
        <f>IF(J208=Datos!$C$45+1,-PMT((1+'Formato 6'!$E$27)^(1/12)-1,Datos!$C$46,K208),IF('Formato 6'!J208&lt;=Datos!$C$47,N207,0))</f>
        <v>0</v>
      </c>
      <c r="O208" s="325">
        <f>IF(J208=Datos!$C$45,'Formato 4'!$M$56,IF('Formato 6'!J208&gt;Datos!$C$45,'Formato 6'!K208-'Formato 6'!M208,0))</f>
        <v>0</v>
      </c>
      <c r="Q208" s="325">
        <f t="shared" si="14"/>
        <v>0</v>
      </c>
    </row>
    <row r="209" spans="2:17">
      <c r="B209" s="332">
        <f t="shared" si="12"/>
        <v>176</v>
      </c>
      <c r="C209" s="325">
        <f>IF(B209&gt;Datos!$C$45,'Formato 6'!G208,0)</f>
        <v>0</v>
      </c>
      <c r="D209" s="325">
        <f>IF(B209&gt;Datos!$C$45,C209*((1+$E$27)^(1/12)-1),0)</f>
        <v>0</v>
      </c>
      <c r="E209" s="325">
        <f>IF(B209&gt;Datos!$C$45,F209-D209,0)</f>
        <v>0</v>
      </c>
      <c r="F209" s="325">
        <f>IF(B209=Datos!$C$45+1,-PMT((1+'Formato 6'!$E$27)^(1/12)-1,Datos!$C$46,C209),IF('Formato 6'!B209&lt;=Datos!$C$47,F208,0))</f>
        <v>0</v>
      </c>
      <c r="G209" s="325">
        <f>IF(B209=Datos!$C$45,'Formato 4'!$F$56,IF('Formato 6'!B209&gt;Datos!$C$45,'Formato 6'!C209-'Formato 6'!E209,0))</f>
        <v>0</v>
      </c>
      <c r="J209" s="332">
        <f t="shared" si="13"/>
        <v>176</v>
      </c>
      <c r="K209" s="325">
        <f>IF(J209&gt;Datos!$C$45,'Formato 6'!O208,0)</f>
        <v>0</v>
      </c>
      <c r="L209" s="325">
        <f>IF(J209&gt;Datos!$C$45,K209*((1+$E$27)^(1/12)-1),0)</f>
        <v>0</v>
      </c>
      <c r="M209" s="325">
        <f>IF(J209&gt;Datos!$C$45,N209-L209,0)</f>
        <v>0</v>
      </c>
      <c r="N209" s="325">
        <f>IF(J209=Datos!$C$45+1,-PMT((1+'Formato 6'!$E$27)^(1/12)-1,Datos!$C$46,K209),IF('Formato 6'!J209&lt;=Datos!$C$47,N208,0))</f>
        <v>0</v>
      </c>
      <c r="O209" s="325">
        <f>IF(J209=Datos!$C$45,'Formato 4'!$M$56,IF('Formato 6'!J209&gt;Datos!$C$45,'Formato 6'!K209-'Formato 6'!M209,0))</f>
        <v>0</v>
      </c>
      <c r="Q209" s="325">
        <f t="shared" si="14"/>
        <v>0</v>
      </c>
    </row>
    <row r="210" spans="2:17">
      <c r="B210" s="332">
        <f t="shared" si="12"/>
        <v>177</v>
      </c>
      <c r="C210" s="325">
        <f>IF(B210&gt;Datos!$C$45,'Formato 6'!G209,0)</f>
        <v>0</v>
      </c>
      <c r="D210" s="325">
        <f>IF(B210&gt;Datos!$C$45,C210*((1+$E$27)^(1/12)-1),0)</f>
        <v>0</v>
      </c>
      <c r="E210" s="325">
        <f>IF(B210&gt;Datos!$C$45,F210-D210,0)</f>
        <v>0</v>
      </c>
      <c r="F210" s="325">
        <f>IF(B210=Datos!$C$45+1,-PMT((1+'Formato 6'!$E$27)^(1/12)-1,Datos!$C$46,C210),IF('Formato 6'!B210&lt;=Datos!$C$47,F209,0))</f>
        <v>0</v>
      </c>
      <c r="G210" s="325">
        <f>IF(B210=Datos!$C$45,'Formato 4'!$F$56,IF('Formato 6'!B210&gt;Datos!$C$45,'Formato 6'!C210-'Formato 6'!E210,0))</f>
        <v>0</v>
      </c>
      <c r="J210" s="332">
        <f t="shared" si="13"/>
        <v>177</v>
      </c>
      <c r="K210" s="325">
        <f>IF(J210&gt;Datos!$C$45,'Formato 6'!O209,0)</f>
        <v>0</v>
      </c>
      <c r="L210" s="325">
        <f>IF(J210&gt;Datos!$C$45,K210*((1+$E$27)^(1/12)-1),0)</f>
        <v>0</v>
      </c>
      <c r="M210" s="325">
        <f>IF(J210&gt;Datos!$C$45,N210-L210,0)</f>
        <v>0</v>
      </c>
      <c r="N210" s="325">
        <f>IF(J210=Datos!$C$45+1,-PMT((1+'Formato 6'!$E$27)^(1/12)-1,Datos!$C$46,K210),IF('Formato 6'!J210&lt;=Datos!$C$47,N209,0))</f>
        <v>0</v>
      </c>
      <c r="O210" s="325">
        <f>IF(J210=Datos!$C$45,'Formato 4'!$M$56,IF('Formato 6'!J210&gt;Datos!$C$45,'Formato 6'!K210-'Formato 6'!M210,0))</f>
        <v>0</v>
      </c>
      <c r="Q210" s="325">
        <f t="shared" si="14"/>
        <v>0</v>
      </c>
    </row>
    <row r="211" spans="2:17">
      <c r="B211" s="332">
        <f t="shared" si="12"/>
        <v>178</v>
      </c>
      <c r="C211" s="325">
        <f>IF(B211&gt;Datos!$C$45,'Formato 6'!G210,0)</f>
        <v>0</v>
      </c>
      <c r="D211" s="325">
        <f>IF(B211&gt;Datos!$C$45,C211*((1+$E$27)^(1/12)-1),0)</f>
        <v>0</v>
      </c>
      <c r="E211" s="325">
        <f>IF(B211&gt;Datos!$C$45,F211-D211,0)</f>
        <v>0</v>
      </c>
      <c r="F211" s="325">
        <f>IF(B211=Datos!$C$45+1,-PMT((1+'Formato 6'!$E$27)^(1/12)-1,Datos!$C$46,C211),IF('Formato 6'!B211&lt;=Datos!$C$47,F210,0))</f>
        <v>0</v>
      </c>
      <c r="G211" s="325">
        <f>IF(B211=Datos!$C$45,'Formato 4'!$F$56,IF('Formato 6'!B211&gt;Datos!$C$45,'Formato 6'!C211-'Formato 6'!E211,0))</f>
        <v>0</v>
      </c>
      <c r="J211" s="332">
        <f t="shared" si="13"/>
        <v>178</v>
      </c>
      <c r="K211" s="325">
        <f>IF(J211&gt;Datos!$C$45,'Formato 6'!O210,0)</f>
        <v>0</v>
      </c>
      <c r="L211" s="325">
        <f>IF(J211&gt;Datos!$C$45,K211*((1+$E$27)^(1/12)-1),0)</f>
        <v>0</v>
      </c>
      <c r="M211" s="325">
        <f>IF(J211&gt;Datos!$C$45,N211-L211,0)</f>
        <v>0</v>
      </c>
      <c r="N211" s="325">
        <f>IF(J211=Datos!$C$45+1,-PMT((1+'Formato 6'!$E$27)^(1/12)-1,Datos!$C$46,K211),IF('Formato 6'!J211&lt;=Datos!$C$47,N210,0))</f>
        <v>0</v>
      </c>
      <c r="O211" s="325">
        <f>IF(J211=Datos!$C$45,'Formato 4'!$M$56,IF('Formato 6'!J211&gt;Datos!$C$45,'Formato 6'!K211-'Formato 6'!M211,0))</f>
        <v>0</v>
      </c>
      <c r="Q211" s="325">
        <f t="shared" si="14"/>
        <v>0</v>
      </c>
    </row>
    <row r="212" spans="2:17">
      <c r="B212" s="332">
        <f t="shared" si="12"/>
        <v>179</v>
      </c>
      <c r="C212" s="325">
        <f>IF(B212&gt;Datos!$C$45,'Formato 6'!G211,0)</f>
        <v>0</v>
      </c>
      <c r="D212" s="325">
        <f>IF(B212&gt;Datos!$C$45,C212*((1+$E$27)^(1/12)-1),0)</f>
        <v>0</v>
      </c>
      <c r="E212" s="325">
        <f>IF(B212&gt;Datos!$C$45,F212-D212,0)</f>
        <v>0</v>
      </c>
      <c r="F212" s="325">
        <f>IF(B212=Datos!$C$45+1,-PMT((1+'Formato 6'!$E$27)^(1/12)-1,Datos!$C$46,C212),IF('Formato 6'!B212&lt;=Datos!$C$47,F211,0))</f>
        <v>0</v>
      </c>
      <c r="G212" s="325">
        <f>IF(B212=Datos!$C$45,'Formato 4'!$F$56,IF('Formato 6'!B212&gt;Datos!$C$45,'Formato 6'!C212-'Formato 6'!E212,0))</f>
        <v>0</v>
      </c>
      <c r="J212" s="332">
        <f t="shared" si="13"/>
        <v>179</v>
      </c>
      <c r="K212" s="325">
        <f>IF(J212&gt;Datos!$C$45,'Formato 6'!O211,0)</f>
        <v>0</v>
      </c>
      <c r="L212" s="325">
        <f>IF(J212&gt;Datos!$C$45,K212*((1+$E$27)^(1/12)-1),0)</f>
        <v>0</v>
      </c>
      <c r="M212" s="325">
        <f>IF(J212&gt;Datos!$C$45,N212-L212,0)</f>
        <v>0</v>
      </c>
      <c r="N212" s="325">
        <f>IF(J212=Datos!$C$45+1,-PMT((1+'Formato 6'!$E$27)^(1/12)-1,Datos!$C$46,K212),IF('Formato 6'!J212&lt;=Datos!$C$47,N211,0))</f>
        <v>0</v>
      </c>
      <c r="O212" s="325">
        <f>IF(J212=Datos!$C$45,'Formato 4'!$M$56,IF('Formato 6'!J212&gt;Datos!$C$45,'Formato 6'!K212-'Formato 6'!M212,0))</f>
        <v>0</v>
      </c>
      <c r="Q212" s="325">
        <f t="shared" si="14"/>
        <v>0</v>
      </c>
    </row>
    <row r="213" spans="2:17">
      <c r="B213" s="332">
        <f t="shared" si="12"/>
        <v>180</v>
      </c>
      <c r="C213" s="325">
        <f>IF(B213&gt;Datos!$C$45,'Formato 6'!G212,0)</f>
        <v>0</v>
      </c>
      <c r="D213" s="325">
        <f>IF(B213&gt;Datos!$C$45,C213*((1+$E$27)^(1/12)-1),0)</f>
        <v>0</v>
      </c>
      <c r="E213" s="325">
        <f>IF(B213&gt;Datos!$C$45,F213-D213,0)</f>
        <v>0</v>
      </c>
      <c r="F213" s="325">
        <f>IF(B213=Datos!$C$45+1,-PMT((1+'Formato 6'!$E$27)^(1/12)-1,Datos!$C$46,C213),IF('Formato 6'!B213&lt;=Datos!$C$47,F212,0))</f>
        <v>0</v>
      </c>
      <c r="G213" s="325">
        <f>IF(B213=Datos!$C$45,'Formato 4'!$F$56,IF('Formato 6'!B213&gt;Datos!$C$45,'Formato 6'!C213-'Formato 6'!E213,0))</f>
        <v>0</v>
      </c>
      <c r="J213" s="332">
        <f t="shared" si="13"/>
        <v>180</v>
      </c>
      <c r="K213" s="325">
        <f>IF(J213&gt;Datos!$C$45,'Formato 6'!O212,0)</f>
        <v>0</v>
      </c>
      <c r="L213" s="325">
        <f>IF(J213&gt;Datos!$C$45,K213*((1+$E$27)^(1/12)-1),0)</f>
        <v>0</v>
      </c>
      <c r="M213" s="325">
        <f>IF(J213&gt;Datos!$C$45,N213-L213,0)</f>
        <v>0</v>
      </c>
      <c r="N213" s="325">
        <f>IF(J213=Datos!$C$45+1,-PMT((1+'Formato 6'!$E$27)^(1/12)-1,Datos!$C$46,K213),IF('Formato 6'!J213&lt;=Datos!$C$47,N212,0))</f>
        <v>0</v>
      </c>
      <c r="O213" s="325">
        <f>IF(J213=Datos!$C$45,'Formato 4'!$M$56,IF('Formato 6'!J213&gt;Datos!$C$45,'Formato 6'!K213-'Formato 6'!M213,0))</f>
        <v>0</v>
      </c>
      <c r="Q213" s="325">
        <f t="shared" si="14"/>
        <v>0</v>
      </c>
    </row>
    <row r="214" spans="2:17">
      <c r="B214" s="332">
        <f t="shared" si="12"/>
        <v>181</v>
      </c>
      <c r="C214" s="325">
        <f>IF(B214&gt;Datos!$C$45,'Formato 6'!G213,0)</f>
        <v>0</v>
      </c>
      <c r="D214" s="325">
        <f>IF(B214&gt;Datos!$C$45,C214*((1+$E$27)^(1/12)-1),0)</f>
        <v>0</v>
      </c>
      <c r="E214" s="325">
        <f>IF(B214&gt;Datos!$C$45,F214-D214,0)</f>
        <v>0</v>
      </c>
      <c r="F214" s="325">
        <f>IF(B214=Datos!$C$45+1,-PMT((1+'Formato 6'!$E$27)^(1/12)-1,Datos!$C$46,C214),IF('Formato 6'!B214&lt;=Datos!$C$47,F213,0))</f>
        <v>0</v>
      </c>
      <c r="G214" s="325">
        <f>IF(B214=Datos!$C$45,'Formato 4'!$F$56,IF('Formato 6'!B214&gt;Datos!$C$45,'Formato 6'!C214-'Formato 6'!E214,0))</f>
        <v>0</v>
      </c>
      <c r="J214" s="332">
        <f t="shared" si="13"/>
        <v>181</v>
      </c>
      <c r="K214" s="325">
        <f>IF(J214&gt;Datos!$C$45,'Formato 6'!O213,0)</f>
        <v>0</v>
      </c>
      <c r="L214" s="325">
        <f>IF(J214&gt;Datos!$C$45,K214*((1+$E$27)^(1/12)-1),0)</f>
        <v>0</v>
      </c>
      <c r="M214" s="325">
        <f>IF(J214&gt;Datos!$C$45,N214-L214,0)</f>
        <v>0</v>
      </c>
      <c r="N214" s="325">
        <f>IF(J214=Datos!$C$45+1,-PMT((1+'Formato 6'!$E$27)^(1/12)-1,Datos!$C$46,K214),IF('Formato 6'!J214&lt;=Datos!$C$47,N213,0))</f>
        <v>0</v>
      </c>
      <c r="O214" s="325">
        <f>IF(J214=Datos!$C$45,'Formato 4'!$M$56,IF('Formato 6'!J214&gt;Datos!$C$45,'Formato 6'!K214-'Formato 6'!M214,0))</f>
        <v>0</v>
      </c>
      <c r="Q214" s="325">
        <f t="shared" si="14"/>
        <v>0</v>
      </c>
    </row>
    <row r="215" spans="2:17">
      <c r="B215" s="332">
        <f t="shared" si="12"/>
        <v>182</v>
      </c>
      <c r="C215" s="325">
        <f>IF(B215&gt;Datos!$C$45,'Formato 6'!G214,0)</f>
        <v>0</v>
      </c>
      <c r="D215" s="325">
        <f>IF(B215&gt;Datos!$C$45,C215*((1+$E$27)^(1/12)-1),0)</f>
        <v>0</v>
      </c>
      <c r="E215" s="325">
        <f>IF(B215&gt;Datos!$C$45,F215-D215,0)</f>
        <v>0</v>
      </c>
      <c r="F215" s="325">
        <f>IF(B215=Datos!$C$45+1,-PMT((1+'Formato 6'!$E$27)^(1/12)-1,Datos!$C$46,C215),IF('Formato 6'!B215&lt;=Datos!$C$47,F214,0))</f>
        <v>0</v>
      </c>
      <c r="G215" s="325">
        <f>IF(B215=Datos!$C$45,'Formato 4'!$F$56,IF('Formato 6'!B215&gt;Datos!$C$45,'Formato 6'!C215-'Formato 6'!E215,0))</f>
        <v>0</v>
      </c>
      <c r="J215" s="332">
        <f t="shared" si="13"/>
        <v>182</v>
      </c>
      <c r="K215" s="325">
        <f>IF(J215&gt;Datos!$C$45,'Formato 6'!O214,0)</f>
        <v>0</v>
      </c>
      <c r="L215" s="325">
        <f>IF(J215&gt;Datos!$C$45,K215*((1+$E$27)^(1/12)-1),0)</f>
        <v>0</v>
      </c>
      <c r="M215" s="325">
        <f>IF(J215&gt;Datos!$C$45,N215-L215,0)</f>
        <v>0</v>
      </c>
      <c r="N215" s="325">
        <f>IF(J215=Datos!$C$45+1,-PMT((1+'Formato 6'!$E$27)^(1/12)-1,Datos!$C$46,K215),IF('Formato 6'!J215&lt;=Datos!$C$47,N214,0))</f>
        <v>0</v>
      </c>
      <c r="O215" s="325">
        <f>IF(J215=Datos!$C$45,'Formato 4'!$M$56,IF('Formato 6'!J215&gt;Datos!$C$45,'Formato 6'!K215-'Formato 6'!M215,0))</f>
        <v>0</v>
      </c>
      <c r="Q215" s="325">
        <f t="shared" si="14"/>
        <v>0</v>
      </c>
    </row>
    <row r="216" spans="2:17">
      <c r="B216" s="332">
        <f t="shared" si="12"/>
        <v>183</v>
      </c>
      <c r="C216" s="325">
        <f>IF(B216&gt;Datos!$C$45,'Formato 6'!G215,0)</f>
        <v>0</v>
      </c>
      <c r="D216" s="325">
        <f>IF(B216&gt;Datos!$C$45,C216*((1+$E$27)^(1/12)-1),0)</f>
        <v>0</v>
      </c>
      <c r="E216" s="325">
        <f>IF(B216&gt;Datos!$C$45,F216-D216,0)</f>
        <v>0</v>
      </c>
      <c r="F216" s="325">
        <f>IF(B216=Datos!$C$45+1,-PMT((1+'Formato 6'!$E$27)^(1/12)-1,Datos!$C$46,C216),IF('Formato 6'!B216&lt;=Datos!$C$47,F215,0))</f>
        <v>0</v>
      </c>
      <c r="G216" s="325">
        <f>IF(B216=Datos!$C$45,'Formato 4'!$F$56,IF('Formato 6'!B216&gt;Datos!$C$45,'Formato 6'!C216-'Formato 6'!E216,0))</f>
        <v>0</v>
      </c>
      <c r="J216" s="332">
        <f t="shared" si="13"/>
        <v>183</v>
      </c>
      <c r="K216" s="325">
        <f>IF(J216&gt;Datos!$C$45,'Formato 6'!O215,0)</f>
        <v>0</v>
      </c>
      <c r="L216" s="325">
        <f>IF(J216&gt;Datos!$C$45,K216*((1+$E$27)^(1/12)-1),0)</f>
        <v>0</v>
      </c>
      <c r="M216" s="325">
        <f>IF(J216&gt;Datos!$C$45,N216-L216,0)</f>
        <v>0</v>
      </c>
      <c r="N216" s="325">
        <f>IF(J216=Datos!$C$45+1,-PMT((1+'Formato 6'!$E$27)^(1/12)-1,Datos!$C$46,K216),IF('Formato 6'!J216&lt;=Datos!$C$47,N215,0))</f>
        <v>0</v>
      </c>
      <c r="O216" s="325">
        <f>IF(J216=Datos!$C$45,'Formato 4'!$M$56,IF('Formato 6'!J216&gt;Datos!$C$45,'Formato 6'!K216-'Formato 6'!M216,0))</f>
        <v>0</v>
      </c>
      <c r="Q216" s="325">
        <f t="shared" si="14"/>
        <v>0</v>
      </c>
    </row>
    <row r="217" spans="2:17">
      <c r="B217" s="332">
        <f t="shared" si="12"/>
        <v>184</v>
      </c>
      <c r="C217" s="325">
        <f>IF(B217&gt;Datos!$C$45,'Formato 6'!G216,0)</f>
        <v>0</v>
      </c>
      <c r="D217" s="325">
        <f>IF(B217&gt;Datos!$C$45,C217*((1+$E$27)^(1/12)-1),0)</f>
        <v>0</v>
      </c>
      <c r="E217" s="325">
        <f>IF(B217&gt;Datos!$C$45,F217-D217,0)</f>
        <v>0</v>
      </c>
      <c r="F217" s="325">
        <f>IF(B217=Datos!$C$45+1,-PMT((1+'Formato 6'!$E$27)^(1/12)-1,Datos!$C$46,C217),IF('Formato 6'!B217&lt;=Datos!$C$47,F216,0))</f>
        <v>0</v>
      </c>
      <c r="G217" s="325">
        <f>IF(B217=Datos!$C$45,'Formato 4'!$F$56,IF('Formato 6'!B217&gt;Datos!$C$45,'Formato 6'!C217-'Formato 6'!E217,0))</f>
        <v>0</v>
      </c>
      <c r="J217" s="332">
        <f t="shared" si="13"/>
        <v>184</v>
      </c>
      <c r="K217" s="325">
        <f>IF(J217&gt;Datos!$C$45,'Formato 6'!O216,0)</f>
        <v>0</v>
      </c>
      <c r="L217" s="325">
        <f>IF(J217&gt;Datos!$C$45,K217*((1+$E$27)^(1/12)-1),0)</f>
        <v>0</v>
      </c>
      <c r="M217" s="325">
        <f>IF(J217&gt;Datos!$C$45,N217-L217,0)</f>
        <v>0</v>
      </c>
      <c r="N217" s="325">
        <f>IF(J217=Datos!$C$45+1,-PMT((1+'Formato 6'!$E$27)^(1/12)-1,Datos!$C$46,K217),IF('Formato 6'!J217&lt;=Datos!$C$47,N216,0))</f>
        <v>0</v>
      </c>
      <c r="O217" s="325">
        <f>IF(J217=Datos!$C$45,'Formato 4'!$M$56,IF('Formato 6'!J217&gt;Datos!$C$45,'Formato 6'!K217-'Formato 6'!M217,0))</f>
        <v>0</v>
      </c>
      <c r="Q217" s="325">
        <f t="shared" si="14"/>
        <v>0</v>
      </c>
    </row>
    <row r="218" spans="2:17">
      <c r="B218" s="332">
        <f t="shared" si="12"/>
        <v>185</v>
      </c>
      <c r="C218" s="325">
        <f>IF(B218&gt;Datos!$C$45,'Formato 6'!G217,0)</f>
        <v>0</v>
      </c>
      <c r="D218" s="325">
        <f>IF(B218&gt;Datos!$C$45,C218*((1+$E$27)^(1/12)-1),0)</f>
        <v>0</v>
      </c>
      <c r="E218" s="325">
        <f>IF(B218&gt;Datos!$C$45,F218-D218,0)</f>
        <v>0</v>
      </c>
      <c r="F218" s="325">
        <f>IF(B218=Datos!$C$45+1,-PMT((1+'Formato 6'!$E$27)^(1/12)-1,Datos!$C$46,C218),IF('Formato 6'!B218&lt;=Datos!$C$47,F217,0))</f>
        <v>0</v>
      </c>
      <c r="G218" s="325">
        <f>IF(B218=Datos!$C$45,'Formato 4'!$F$56,IF('Formato 6'!B218&gt;Datos!$C$45,'Formato 6'!C218-'Formato 6'!E218,0))</f>
        <v>0</v>
      </c>
      <c r="J218" s="332">
        <f t="shared" si="13"/>
        <v>185</v>
      </c>
      <c r="K218" s="325">
        <f>IF(J218&gt;Datos!$C$45,'Formato 6'!O217,0)</f>
        <v>0</v>
      </c>
      <c r="L218" s="325">
        <f>IF(J218&gt;Datos!$C$45,K218*((1+$E$27)^(1/12)-1),0)</f>
        <v>0</v>
      </c>
      <c r="M218" s="325">
        <f>IF(J218&gt;Datos!$C$45,N218-L218,0)</f>
        <v>0</v>
      </c>
      <c r="N218" s="325">
        <f>IF(J218=Datos!$C$45+1,-PMT((1+'Formato 6'!$E$27)^(1/12)-1,Datos!$C$46,K218),IF('Formato 6'!J218&lt;=Datos!$C$47,N217,0))</f>
        <v>0</v>
      </c>
      <c r="O218" s="325">
        <f>IF(J218=Datos!$C$45,'Formato 4'!$M$56,IF('Formato 6'!J218&gt;Datos!$C$45,'Formato 6'!K218-'Formato 6'!M218,0))</f>
        <v>0</v>
      </c>
      <c r="Q218" s="325">
        <f t="shared" si="14"/>
        <v>0</v>
      </c>
    </row>
    <row r="219" spans="2:17">
      <c r="B219" s="332">
        <f t="shared" si="12"/>
        <v>186</v>
      </c>
      <c r="C219" s="325">
        <f>IF(B219&gt;Datos!$C$45,'Formato 6'!G218,0)</f>
        <v>0</v>
      </c>
      <c r="D219" s="325">
        <f>IF(B219&gt;Datos!$C$45,C219*((1+$E$27)^(1/12)-1),0)</f>
        <v>0</v>
      </c>
      <c r="E219" s="325">
        <f>IF(B219&gt;Datos!$C$45,F219-D219,0)</f>
        <v>0</v>
      </c>
      <c r="F219" s="325">
        <f>IF(B219=Datos!$C$45+1,-PMT((1+'Formato 6'!$E$27)^(1/12)-1,Datos!$C$46,C219),IF('Formato 6'!B219&lt;=Datos!$C$47,F218,0))</f>
        <v>0</v>
      </c>
      <c r="G219" s="325">
        <f>IF(B219=Datos!$C$45,'Formato 4'!$F$56,IF('Formato 6'!B219&gt;Datos!$C$45,'Formato 6'!C219-'Formato 6'!E219,0))</f>
        <v>0</v>
      </c>
      <c r="J219" s="332">
        <f t="shared" si="13"/>
        <v>186</v>
      </c>
      <c r="K219" s="325">
        <f>IF(J219&gt;Datos!$C$45,'Formato 6'!O218,0)</f>
        <v>0</v>
      </c>
      <c r="L219" s="325">
        <f>IF(J219&gt;Datos!$C$45,K219*((1+$E$27)^(1/12)-1),0)</f>
        <v>0</v>
      </c>
      <c r="M219" s="325">
        <f>IF(J219&gt;Datos!$C$45,N219-L219,0)</f>
        <v>0</v>
      </c>
      <c r="N219" s="325">
        <f>IF(J219=Datos!$C$45+1,-PMT((1+'Formato 6'!$E$27)^(1/12)-1,Datos!$C$46,K219),IF('Formato 6'!J219&lt;=Datos!$C$47,N218,0))</f>
        <v>0</v>
      </c>
      <c r="O219" s="325">
        <f>IF(J219=Datos!$C$45,'Formato 4'!$M$56,IF('Formato 6'!J219&gt;Datos!$C$45,'Formato 6'!K219-'Formato 6'!M219,0))</f>
        <v>0</v>
      </c>
      <c r="Q219" s="325">
        <f t="shared" si="14"/>
        <v>0</v>
      </c>
    </row>
    <row r="220" spans="2:17">
      <c r="B220" s="332">
        <f t="shared" si="12"/>
        <v>187</v>
      </c>
      <c r="C220" s="325">
        <f>IF(B220&gt;Datos!$C$45,'Formato 6'!G219,0)</f>
        <v>0</v>
      </c>
      <c r="D220" s="325">
        <f>IF(B220&gt;Datos!$C$45,C220*((1+$E$27)^(1/12)-1),0)</f>
        <v>0</v>
      </c>
      <c r="E220" s="325">
        <f>IF(B220&gt;Datos!$C$45,F220-D220,0)</f>
        <v>0</v>
      </c>
      <c r="F220" s="325">
        <f>IF(B220=Datos!$C$45+1,-PMT((1+'Formato 6'!$E$27)^(1/12)-1,Datos!$C$46,C220),IF('Formato 6'!B220&lt;=Datos!$C$47,F219,0))</f>
        <v>0</v>
      </c>
      <c r="G220" s="325">
        <f>IF(B220=Datos!$C$45,'Formato 4'!$F$56,IF('Formato 6'!B220&gt;Datos!$C$45,'Formato 6'!C220-'Formato 6'!E220,0))</f>
        <v>0</v>
      </c>
      <c r="J220" s="332">
        <f t="shared" si="13"/>
        <v>187</v>
      </c>
      <c r="K220" s="325">
        <f>IF(J220&gt;Datos!$C$45,'Formato 6'!O219,0)</f>
        <v>0</v>
      </c>
      <c r="L220" s="325">
        <f>IF(J220&gt;Datos!$C$45,K220*((1+$E$27)^(1/12)-1),0)</f>
        <v>0</v>
      </c>
      <c r="M220" s="325">
        <f>IF(J220&gt;Datos!$C$45,N220-L220,0)</f>
        <v>0</v>
      </c>
      <c r="N220" s="325">
        <f>IF(J220=Datos!$C$45+1,-PMT((1+'Formato 6'!$E$27)^(1/12)-1,Datos!$C$46,K220),IF('Formato 6'!J220&lt;=Datos!$C$47,N219,0))</f>
        <v>0</v>
      </c>
      <c r="O220" s="325">
        <f>IF(J220=Datos!$C$45,'Formato 4'!$M$56,IF('Formato 6'!J220&gt;Datos!$C$45,'Formato 6'!K220-'Formato 6'!M220,0))</f>
        <v>0</v>
      </c>
      <c r="Q220" s="325">
        <f t="shared" si="14"/>
        <v>0</v>
      </c>
    </row>
    <row r="221" spans="2:17">
      <c r="B221" s="332">
        <f t="shared" si="12"/>
        <v>188</v>
      </c>
      <c r="C221" s="325">
        <f>IF(B221&gt;Datos!$C$45,'Formato 6'!G220,0)</f>
        <v>0</v>
      </c>
      <c r="D221" s="325">
        <f>IF(B221&gt;Datos!$C$45,C221*((1+$E$27)^(1/12)-1),0)</f>
        <v>0</v>
      </c>
      <c r="E221" s="325">
        <f>IF(B221&gt;Datos!$C$45,F221-D221,0)</f>
        <v>0</v>
      </c>
      <c r="F221" s="325">
        <f>IF(B221=Datos!$C$45+1,-PMT((1+'Formato 6'!$E$27)^(1/12)-1,Datos!$C$46,C221),IF('Formato 6'!B221&lt;=Datos!$C$47,F220,0))</f>
        <v>0</v>
      </c>
      <c r="G221" s="325">
        <f>IF(B221=Datos!$C$45,'Formato 4'!$F$56,IF('Formato 6'!B221&gt;Datos!$C$45,'Formato 6'!C221-'Formato 6'!E221,0))</f>
        <v>0</v>
      </c>
      <c r="J221" s="332">
        <f t="shared" si="13"/>
        <v>188</v>
      </c>
      <c r="K221" s="325">
        <f>IF(J221&gt;Datos!$C$45,'Formato 6'!O220,0)</f>
        <v>0</v>
      </c>
      <c r="L221" s="325">
        <f>IF(J221&gt;Datos!$C$45,K221*((1+$E$27)^(1/12)-1),0)</f>
        <v>0</v>
      </c>
      <c r="M221" s="325">
        <f>IF(J221&gt;Datos!$C$45,N221-L221,0)</f>
        <v>0</v>
      </c>
      <c r="N221" s="325">
        <f>IF(J221=Datos!$C$45+1,-PMT((1+'Formato 6'!$E$27)^(1/12)-1,Datos!$C$46,K221),IF('Formato 6'!J221&lt;=Datos!$C$47,N220,0))</f>
        <v>0</v>
      </c>
      <c r="O221" s="325">
        <f>IF(J221=Datos!$C$45,'Formato 4'!$M$56,IF('Formato 6'!J221&gt;Datos!$C$45,'Formato 6'!K221-'Formato 6'!M221,0))</f>
        <v>0</v>
      </c>
      <c r="Q221" s="325">
        <f t="shared" si="14"/>
        <v>0</v>
      </c>
    </row>
    <row r="222" spans="2:17">
      <c r="B222" s="332">
        <f t="shared" si="12"/>
        <v>189</v>
      </c>
      <c r="C222" s="325">
        <f>IF(B222&gt;Datos!$C$45,'Formato 6'!G221,0)</f>
        <v>0</v>
      </c>
      <c r="D222" s="325">
        <f>IF(B222&gt;Datos!$C$45,C222*((1+$E$27)^(1/12)-1),0)</f>
        <v>0</v>
      </c>
      <c r="E222" s="325">
        <f>IF(B222&gt;Datos!$C$45,F222-D222,0)</f>
        <v>0</v>
      </c>
      <c r="F222" s="325">
        <f>IF(B222=Datos!$C$45+1,-PMT((1+'Formato 6'!$E$27)^(1/12)-1,Datos!$C$46,C222),IF('Formato 6'!B222&lt;=Datos!$C$47,F221,0))</f>
        <v>0</v>
      </c>
      <c r="G222" s="325">
        <f>IF(B222=Datos!$C$45,'Formato 4'!$F$56,IF('Formato 6'!B222&gt;Datos!$C$45,'Formato 6'!C222-'Formato 6'!E222,0))</f>
        <v>0</v>
      </c>
      <c r="J222" s="332">
        <f t="shared" si="13"/>
        <v>189</v>
      </c>
      <c r="K222" s="325">
        <f>IF(J222&gt;Datos!$C$45,'Formato 6'!O221,0)</f>
        <v>0</v>
      </c>
      <c r="L222" s="325">
        <f>IF(J222&gt;Datos!$C$45,K222*((1+$E$27)^(1/12)-1),0)</f>
        <v>0</v>
      </c>
      <c r="M222" s="325">
        <f>IF(J222&gt;Datos!$C$45,N222-L222,0)</f>
        <v>0</v>
      </c>
      <c r="N222" s="325">
        <f>IF(J222=Datos!$C$45+1,-PMT((1+'Formato 6'!$E$27)^(1/12)-1,Datos!$C$46,K222),IF('Formato 6'!J222&lt;=Datos!$C$47,N221,0))</f>
        <v>0</v>
      </c>
      <c r="O222" s="325">
        <f>IF(J222=Datos!$C$45,'Formato 4'!$M$56,IF('Formato 6'!J222&gt;Datos!$C$45,'Formato 6'!K222-'Formato 6'!M222,0))</f>
        <v>0</v>
      </c>
      <c r="Q222" s="325">
        <f t="shared" si="14"/>
        <v>0</v>
      </c>
    </row>
    <row r="223" spans="2:17">
      <c r="B223" s="332">
        <f t="shared" si="12"/>
        <v>190</v>
      </c>
      <c r="C223" s="325">
        <f>IF(B223&gt;Datos!$C$45,'Formato 6'!G222,0)</f>
        <v>0</v>
      </c>
      <c r="D223" s="325">
        <f>IF(B223&gt;Datos!$C$45,C223*((1+$E$27)^(1/12)-1),0)</f>
        <v>0</v>
      </c>
      <c r="E223" s="325">
        <f>IF(B223&gt;Datos!$C$45,F223-D223,0)</f>
        <v>0</v>
      </c>
      <c r="F223" s="325">
        <f>IF(B223=Datos!$C$45+1,-PMT((1+'Formato 6'!$E$27)^(1/12)-1,Datos!$C$46,C223),IF('Formato 6'!B223&lt;=Datos!$C$47,F222,0))</f>
        <v>0</v>
      </c>
      <c r="G223" s="325">
        <f>IF(B223=Datos!$C$45,'Formato 4'!$F$56,IF('Formato 6'!B223&gt;Datos!$C$45,'Formato 6'!C223-'Formato 6'!E223,0))</f>
        <v>0</v>
      </c>
      <c r="J223" s="332">
        <f t="shared" si="13"/>
        <v>190</v>
      </c>
      <c r="K223" s="325">
        <f>IF(J223&gt;Datos!$C$45,'Formato 6'!O222,0)</f>
        <v>0</v>
      </c>
      <c r="L223" s="325">
        <f>IF(J223&gt;Datos!$C$45,K223*((1+$E$27)^(1/12)-1),0)</f>
        <v>0</v>
      </c>
      <c r="M223" s="325">
        <f>IF(J223&gt;Datos!$C$45,N223-L223,0)</f>
        <v>0</v>
      </c>
      <c r="N223" s="325">
        <f>IF(J223=Datos!$C$45+1,-PMT((1+'Formato 6'!$E$27)^(1/12)-1,Datos!$C$46,K223),IF('Formato 6'!J223&lt;=Datos!$C$47,N222,0))</f>
        <v>0</v>
      </c>
      <c r="O223" s="325">
        <f>IF(J223=Datos!$C$45,'Formato 4'!$M$56,IF('Formato 6'!J223&gt;Datos!$C$45,'Formato 6'!K223-'Formato 6'!M223,0))</f>
        <v>0</v>
      </c>
      <c r="Q223" s="325">
        <f t="shared" si="14"/>
        <v>0</v>
      </c>
    </row>
    <row r="224" spans="2:17">
      <c r="B224" s="332">
        <f t="shared" si="12"/>
        <v>191</v>
      </c>
      <c r="C224" s="325">
        <f>IF(B224&gt;Datos!$C$45,'Formato 6'!G223,0)</f>
        <v>0</v>
      </c>
      <c r="D224" s="325">
        <f>IF(B224&gt;Datos!$C$45,C224*((1+$E$27)^(1/12)-1),0)</f>
        <v>0</v>
      </c>
      <c r="E224" s="325">
        <f>IF(B224&gt;Datos!$C$45,F224-D224,0)</f>
        <v>0</v>
      </c>
      <c r="F224" s="325">
        <f>IF(B224=Datos!$C$45+1,-PMT((1+'Formato 6'!$E$27)^(1/12)-1,Datos!$C$46,C224),IF('Formato 6'!B224&lt;=Datos!$C$47,F223,0))</f>
        <v>0</v>
      </c>
      <c r="G224" s="325">
        <f>IF(B224=Datos!$C$45,'Formato 4'!$F$56,IF('Formato 6'!B224&gt;Datos!$C$45,'Formato 6'!C224-'Formato 6'!E224,0))</f>
        <v>0</v>
      </c>
      <c r="J224" s="332">
        <f t="shared" si="13"/>
        <v>191</v>
      </c>
      <c r="K224" s="325">
        <f>IF(J224&gt;Datos!$C$45,'Formato 6'!O223,0)</f>
        <v>0</v>
      </c>
      <c r="L224" s="325">
        <f>IF(J224&gt;Datos!$C$45,K224*((1+$E$27)^(1/12)-1),0)</f>
        <v>0</v>
      </c>
      <c r="M224" s="325">
        <f>IF(J224&gt;Datos!$C$45,N224-L224,0)</f>
        <v>0</v>
      </c>
      <c r="N224" s="325">
        <f>IF(J224=Datos!$C$45+1,-PMT((1+'Formato 6'!$E$27)^(1/12)-1,Datos!$C$46,K224),IF('Formato 6'!J224&lt;=Datos!$C$47,N223,0))</f>
        <v>0</v>
      </c>
      <c r="O224" s="325">
        <f>IF(J224=Datos!$C$45,'Formato 4'!$M$56,IF('Formato 6'!J224&gt;Datos!$C$45,'Formato 6'!K224-'Formato 6'!M224,0))</f>
        <v>0</v>
      </c>
      <c r="Q224" s="325">
        <f t="shared" si="14"/>
        <v>0</v>
      </c>
    </row>
    <row r="225" spans="2:17">
      <c r="B225" s="332">
        <f t="shared" si="12"/>
        <v>192</v>
      </c>
      <c r="C225" s="325">
        <f>IF(B225&gt;Datos!$C$45,'Formato 6'!G224,0)</f>
        <v>0</v>
      </c>
      <c r="D225" s="325">
        <f>IF(B225&gt;Datos!$C$45,C225*((1+$E$27)^(1/12)-1),0)</f>
        <v>0</v>
      </c>
      <c r="E225" s="325">
        <f>IF(B225&gt;Datos!$C$45,F225-D225,0)</f>
        <v>0</v>
      </c>
      <c r="F225" s="325">
        <f>IF(B225=Datos!$C$45+1,-PMT((1+'Formato 6'!$E$27)^(1/12)-1,Datos!$C$46,C225),IF('Formato 6'!B225&lt;=Datos!$C$47,F224,0))</f>
        <v>0</v>
      </c>
      <c r="G225" s="325">
        <f>IF(B225=Datos!$C$45,'Formato 4'!$F$56,IF('Formato 6'!B225&gt;Datos!$C$45,'Formato 6'!C225-'Formato 6'!E225,0))</f>
        <v>0</v>
      </c>
      <c r="J225" s="332">
        <f t="shared" si="13"/>
        <v>192</v>
      </c>
      <c r="K225" s="325">
        <f>IF(J225&gt;Datos!$C$45,'Formato 6'!O224,0)</f>
        <v>0</v>
      </c>
      <c r="L225" s="325">
        <f>IF(J225&gt;Datos!$C$45,K225*((1+$E$27)^(1/12)-1),0)</f>
        <v>0</v>
      </c>
      <c r="M225" s="325">
        <f>IF(J225&gt;Datos!$C$45,N225-L225,0)</f>
        <v>0</v>
      </c>
      <c r="N225" s="325">
        <f>IF(J225=Datos!$C$45+1,-PMT((1+'Formato 6'!$E$27)^(1/12)-1,Datos!$C$46,K225),IF('Formato 6'!J225&lt;=Datos!$C$47,N224,0))</f>
        <v>0</v>
      </c>
      <c r="O225" s="325">
        <f>IF(J225=Datos!$C$45,'Formato 4'!$M$56,IF('Formato 6'!J225&gt;Datos!$C$45,'Formato 6'!K225-'Formato 6'!M225,0))</f>
        <v>0</v>
      </c>
      <c r="Q225" s="325">
        <f t="shared" si="14"/>
        <v>0</v>
      </c>
    </row>
    <row r="226" spans="2:17">
      <c r="B226" s="332">
        <f t="shared" si="12"/>
        <v>193</v>
      </c>
      <c r="C226" s="325">
        <f>IF(B226&gt;Datos!$C$45,'Formato 6'!G225,0)</f>
        <v>0</v>
      </c>
      <c r="D226" s="325">
        <f>IF(B226&gt;Datos!$C$45,C226*((1+$E$27)^(1/12)-1),0)</f>
        <v>0</v>
      </c>
      <c r="E226" s="325">
        <f>IF(B226&gt;Datos!$C$45,F226-D226,0)</f>
        <v>0</v>
      </c>
      <c r="F226" s="325">
        <f>IF(B226=Datos!$C$45+1,-PMT((1+'Formato 6'!$E$27)^(1/12)-1,Datos!$C$46,C226),IF('Formato 6'!B226&lt;=Datos!$C$47,F225,0))</f>
        <v>0</v>
      </c>
      <c r="G226" s="325">
        <f>IF(B226=Datos!$C$45,'Formato 4'!$F$56,IF('Formato 6'!B226&gt;Datos!$C$45,'Formato 6'!C226-'Formato 6'!E226,0))</f>
        <v>0</v>
      </c>
      <c r="J226" s="332">
        <f t="shared" si="13"/>
        <v>193</v>
      </c>
      <c r="K226" s="325">
        <f>IF(J226&gt;Datos!$C$45,'Formato 6'!O225,0)</f>
        <v>0</v>
      </c>
      <c r="L226" s="325">
        <f>IF(J226&gt;Datos!$C$45,K226*((1+$E$27)^(1/12)-1),0)</f>
        <v>0</v>
      </c>
      <c r="M226" s="325">
        <f>IF(J226&gt;Datos!$C$45,N226-L226,0)</f>
        <v>0</v>
      </c>
      <c r="N226" s="325">
        <f>IF(J226=Datos!$C$45+1,-PMT((1+'Formato 6'!$E$27)^(1/12)-1,Datos!$C$46,K226),IF('Formato 6'!J226&lt;=Datos!$C$47,N225,0))</f>
        <v>0</v>
      </c>
      <c r="O226" s="325">
        <f>IF(J226=Datos!$C$45,'Formato 4'!$M$56,IF('Formato 6'!J226&gt;Datos!$C$45,'Formato 6'!K226-'Formato 6'!M226,0))</f>
        <v>0</v>
      </c>
      <c r="Q226" s="325">
        <f t="shared" si="14"/>
        <v>0</v>
      </c>
    </row>
    <row r="227" spans="2:17">
      <c r="B227" s="332">
        <f t="shared" ref="B227:B267" si="15">B226+1</f>
        <v>194</v>
      </c>
      <c r="C227" s="325">
        <f>IF(B227&gt;Datos!$C$45,'Formato 6'!G226,0)</f>
        <v>0</v>
      </c>
      <c r="D227" s="325">
        <f>IF(B227&gt;Datos!$C$45,C227*((1+$E$27)^(1/12)-1),0)</f>
        <v>0</v>
      </c>
      <c r="E227" s="325">
        <f>IF(B227&gt;Datos!$C$45,F227-D227,0)</f>
        <v>0</v>
      </c>
      <c r="F227" s="325">
        <f>IF(B227=Datos!$C$45+1,-PMT((1+'Formato 6'!$E$27)^(1/12)-1,Datos!$C$46,C227),IF('Formato 6'!B227&lt;=Datos!$C$47,F226,0))</f>
        <v>0</v>
      </c>
      <c r="G227" s="325">
        <f>IF(B227=Datos!$C$45,'Formato 4'!$F$56,IF('Formato 6'!B227&gt;Datos!$C$45,'Formato 6'!C227-'Formato 6'!E227,0))</f>
        <v>0</v>
      </c>
      <c r="J227" s="332">
        <f t="shared" ref="J227:J267" si="16">J226+1</f>
        <v>194</v>
      </c>
      <c r="K227" s="325">
        <f>IF(J227&gt;Datos!$C$45,'Formato 6'!O226,0)</f>
        <v>0</v>
      </c>
      <c r="L227" s="325">
        <f>IF(J227&gt;Datos!$C$45,K227*((1+$E$27)^(1/12)-1),0)</f>
        <v>0</v>
      </c>
      <c r="M227" s="325">
        <f>IF(J227&gt;Datos!$C$45,N227-L227,0)</f>
        <v>0</v>
      </c>
      <c r="N227" s="325">
        <f>IF(J227=Datos!$C$45+1,-PMT((1+'Formato 6'!$E$27)^(1/12)-1,Datos!$C$46,K227),IF('Formato 6'!J227&lt;=Datos!$C$47,N226,0))</f>
        <v>0</v>
      </c>
      <c r="O227" s="325">
        <f>IF(J227=Datos!$C$45,'Formato 4'!$M$56,IF('Formato 6'!J227&gt;Datos!$C$45,'Formato 6'!K227-'Formato 6'!M227,0))</f>
        <v>0</v>
      </c>
      <c r="Q227" s="325">
        <f t="shared" ref="Q227:Q267" si="17">+N227+F227</f>
        <v>0</v>
      </c>
    </row>
    <row r="228" spans="2:17">
      <c r="B228" s="332">
        <f t="shared" si="15"/>
        <v>195</v>
      </c>
      <c r="C228" s="325">
        <f>IF(B228&gt;Datos!$C$45,'Formato 6'!G227,0)</f>
        <v>0</v>
      </c>
      <c r="D228" s="325">
        <f>IF(B228&gt;Datos!$C$45,C228*((1+$E$27)^(1/12)-1),0)</f>
        <v>0</v>
      </c>
      <c r="E228" s="325">
        <f>IF(B228&gt;Datos!$C$45,F228-D228,0)</f>
        <v>0</v>
      </c>
      <c r="F228" s="325">
        <f>IF(B228=Datos!$C$45+1,-PMT((1+'Formato 6'!$E$27)^(1/12)-1,Datos!$C$46,C228),IF('Formato 6'!B228&lt;=Datos!$C$47,F227,0))</f>
        <v>0</v>
      </c>
      <c r="G228" s="325">
        <f>IF(B228=Datos!$C$45,'Formato 4'!$F$56,IF('Formato 6'!B228&gt;Datos!$C$45,'Formato 6'!C228-'Formato 6'!E228,0))</f>
        <v>0</v>
      </c>
      <c r="J228" s="332">
        <f t="shared" si="16"/>
        <v>195</v>
      </c>
      <c r="K228" s="325">
        <f>IF(J228&gt;Datos!$C$45,'Formato 6'!O227,0)</f>
        <v>0</v>
      </c>
      <c r="L228" s="325">
        <f>IF(J228&gt;Datos!$C$45,K228*((1+$E$27)^(1/12)-1),0)</f>
        <v>0</v>
      </c>
      <c r="M228" s="325">
        <f>IF(J228&gt;Datos!$C$45,N228-L228,0)</f>
        <v>0</v>
      </c>
      <c r="N228" s="325">
        <f>IF(J228=Datos!$C$45+1,-PMT((1+'Formato 6'!$E$27)^(1/12)-1,Datos!$C$46,K228),IF('Formato 6'!J228&lt;=Datos!$C$47,N227,0))</f>
        <v>0</v>
      </c>
      <c r="O228" s="325">
        <f>IF(J228=Datos!$C$45,'Formato 4'!$M$56,IF('Formato 6'!J228&gt;Datos!$C$45,'Formato 6'!K228-'Formato 6'!M228,0))</f>
        <v>0</v>
      </c>
      <c r="Q228" s="325">
        <f t="shared" si="17"/>
        <v>0</v>
      </c>
    </row>
    <row r="229" spans="2:17">
      <c r="B229" s="332">
        <f t="shared" si="15"/>
        <v>196</v>
      </c>
      <c r="C229" s="325">
        <f>IF(B229&gt;Datos!$C$45,'Formato 6'!G228,0)</f>
        <v>0</v>
      </c>
      <c r="D229" s="325">
        <f>IF(B229&gt;Datos!$C$45,C229*((1+$E$27)^(1/12)-1),0)</f>
        <v>0</v>
      </c>
      <c r="E229" s="325">
        <f>IF(B229&gt;Datos!$C$45,F229-D229,0)</f>
        <v>0</v>
      </c>
      <c r="F229" s="325">
        <f>IF(B229=Datos!$C$45+1,-PMT((1+'Formato 6'!$E$27)^(1/12)-1,Datos!$C$46,C229),IF('Formato 6'!B229&lt;=Datos!$C$47,F228,0))</f>
        <v>0</v>
      </c>
      <c r="G229" s="325">
        <f>IF(B229=Datos!$C$45,'Formato 4'!$F$56,IF('Formato 6'!B229&gt;Datos!$C$45,'Formato 6'!C229-'Formato 6'!E229,0))</f>
        <v>0</v>
      </c>
      <c r="J229" s="332">
        <f t="shared" si="16"/>
        <v>196</v>
      </c>
      <c r="K229" s="325">
        <f>IF(J229&gt;Datos!$C$45,'Formato 6'!O228,0)</f>
        <v>0</v>
      </c>
      <c r="L229" s="325">
        <f>IF(J229&gt;Datos!$C$45,K229*((1+$E$27)^(1/12)-1),0)</f>
        <v>0</v>
      </c>
      <c r="M229" s="325">
        <f>IF(J229&gt;Datos!$C$45,N229-L229,0)</f>
        <v>0</v>
      </c>
      <c r="N229" s="325">
        <f>IF(J229=Datos!$C$45+1,-PMT((1+'Formato 6'!$E$27)^(1/12)-1,Datos!$C$46,K229),IF('Formato 6'!J229&lt;=Datos!$C$47,N228,0))</f>
        <v>0</v>
      </c>
      <c r="O229" s="325">
        <f>IF(J229=Datos!$C$45,'Formato 4'!$M$56,IF('Formato 6'!J229&gt;Datos!$C$45,'Formato 6'!K229-'Formato 6'!M229,0))</f>
        <v>0</v>
      </c>
      <c r="Q229" s="325">
        <f t="shared" si="17"/>
        <v>0</v>
      </c>
    </row>
    <row r="230" spans="2:17">
      <c r="B230" s="332">
        <f t="shared" si="15"/>
        <v>197</v>
      </c>
      <c r="C230" s="325">
        <f>IF(B230&gt;Datos!$C$45,'Formato 6'!G229,0)</f>
        <v>0</v>
      </c>
      <c r="D230" s="325">
        <f>IF(B230&gt;Datos!$C$45,C230*((1+$E$27)^(1/12)-1),0)</f>
        <v>0</v>
      </c>
      <c r="E230" s="325">
        <f>IF(B230&gt;Datos!$C$45,F230-D230,0)</f>
        <v>0</v>
      </c>
      <c r="F230" s="325">
        <f>IF(B230=Datos!$C$45+1,-PMT((1+'Formato 6'!$E$27)^(1/12)-1,Datos!$C$46,C230),IF('Formato 6'!B230&lt;=Datos!$C$47,F229,0))</f>
        <v>0</v>
      </c>
      <c r="G230" s="325">
        <f>IF(B230=Datos!$C$45,'Formato 4'!$F$56,IF('Formato 6'!B230&gt;Datos!$C$45,'Formato 6'!C230-'Formato 6'!E230,0))</f>
        <v>0</v>
      </c>
      <c r="J230" s="332">
        <f t="shared" si="16"/>
        <v>197</v>
      </c>
      <c r="K230" s="325">
        <f>IF(J230&gt;Datos!$C$45,'Formato 6'!O229,0)</f>
        <v>0</v>
      </c>
      <c r="L230" s="325">
        <f>IF(J230&gt;Datos!$C$45,K230*((1+$E$27)^(1/12)-1),0)</f>
        <v>0</v>
      </c>
      <c r="M230" s="325">
        <f>IF(J230&gt;Datos!$C$45,N230-L230,0)</f>
        <v>0</v>
      </c>
      <c r="N230" s="325">
        <f>IF(J230=Datos!$C$45+1,-PMT((1+'Formato 6'!$E$27)^(1/12)-1,Datos!$C$46,K230),IF('Formato 6'!J230&lt;=Datos!$C$47,N229,0))</f>
        <v>0</v>
      </c>
      <c r="O230" s="325">
        <f>IF(J230=Datos!$C$45,'Formato 4'!$M$56,IF('Formato 6'!J230&gt;Datos!$C$45,'Formato 6'!K230-'Formato 6'!M230,0))</f>
        <v>0</v>
      </c>
      <c r="Q230" s="325">
        <f t="shared" si="17"/>
        <v>0</v>
      </c>
    </row>
    <row r="231" spans="2:17">
      <c r="B231" s="332">
        <f t="shared" si="15"/>
        <v>198</v>
      </c>
      <c r="C231" s="325">
        <f>IF(B231&gt;Datos!$C$45,'Formato 6'!G230,0)</f>
        <v>0</v>
      </c>
      <c r="D231" s="325">
        <f>IF(B231&gt;Datos!$C$45,C231*((1+$E$27)^(1/12)-1),0)</f>
        <v>0</v>
      </c>
      <c r="E231" s="325">
        <f>IF(B231&gt;Datos!$C$45,F231-D231,0)</f>
        <v>0</v>
      </c>
      <c r="F231" s="325">
        <f>IF(B231=Datos!$C$45+1,-PMT((1+'Formato 6'!$E$27)^(1/12)-1,Datos!$C$46,C231),IF('Formato 6'!B231&lt;=Datos!$C$47,F230,0))</f>
        <v>0</v>
      </c>
      <c r="G231" s="325">
        <f>IF(B231=Datos!$C$45,'Formato 4'!$F$56,IF('Formato 6'!B231&gt;Datos!$C$45,'Formato 6'!C231-'Formato 6'!E231,0))</f>
        <v>0</v>
      </c>
      <c r="J231" s="332">
        <f t="shared" si="16"/>
        <v>198</v>
      </c>
      <c r="K231" s="325">
        <f>IF(J231&gt;Datos!$C$45,'Formato 6'!O230,0)</f>
        <v>0</v>
      </c>
      <c r="L231" s="325">
        <f>IF(J231&gt;Datos!$C$45,K231*((1+$E$27)^(1/12)-1),0)</f>
        <v>0</v>
      </c>
      <c r="M231" s="325">
        <f>IF(J231&gt;Datos!$C$45,N231-L231,0)</f>
        <v>0</v>
      </c>
      <c r="N231" s="325">
        <f>IF(J231=Datos!$C$45+1,-PMT((1+'Formato 6'!$E$27)^(1/12)-1,Datos!$C$46,K231),IF('Formato 6'!J231&lt;=Datos!$C$47,N230,0))</f>
        <v>0</v>
      </c>
      <c r="O231" s="325">
        <f>IF(J231=Datos!$C$45,'Formato 4'!$M$56,IF('Formato 6'!J231&gt;Datos!$C$45,'Formato 6'!K231-'Formato 6'!M231,0))</f>
        <v>0</v>
      </c>
      <c r="Q231" s="325">
        <f t="shared" si="17"/>
        <v>0</v>
      </c>
    </row>
    <row r="232" spans="2:17">
      <c r="B232" s="332">
        <f t="shared" si="15"/>
        <v>199</v>
      </c>
      <c r="C232" s="325">
        <f>IF(B232&gt;Datos!$C$45,'Formato 6'!G231,0)</f>
        <v>0</v>
      </c>
      <c r="D232" s="325">
        <f>IF(B232&gt;Datos!$C$45,C232*((1+$E$27)^(1/12)-1),0)</f>
        <v>0</v>
      </c>
      <c r="E232" s="325">
        <f>IF(B232&gt;Datos!$C$45,F232-D232,0)</f>
        <v>0</v>
      </c>
      <c r="F232" s="325">
        <f>IF(B232=Datos!$C$45+1,-PMT((1+'Formato 6'!$E$27)^(1/12)-1,Datos!$C$46,C232),IF('Formato 6'!B232&lt;=Datos!$C$47,F231,0))</f>
        <v>0</v>
      </c>
      <c r="G232" s="325">
        <f>IF(B232=Datos!$C$45,'Formato 4'!$F$56,IF('Formato 6'!B232&gt;Datos!$C$45,'Formato 6'!C232-'Formato 6'!E232,0))</f>
        <v>0</v>
      </c>
      <c r="J232" s="332">
        <f t="shared" si="16"/>
        <v>199</v>
      </c>
      <c r="K232" s="325">
        <f>IF(J232&gt;Datos!$C$45,'Formato 6'!O231,0)</f>
        <v>0</v>
      </c>
      <c r="L232" s="325">
        <f>IF(J232&gt;Datos!$C$45,K232*((1+$E$27)^(1/12)-1),0)</f>
        <v>0</v>
      </c>
      <c r="M232" s="325">
        <f>IF(J232&gt;Datos!$C$45,N232-L232,0)</f>
        <v>0</v>
      </c>
      <c r="N232" s="325">
        <f>IF(J232=Datos!$C$45+1,-PMT((1+'Formato 6'!$E$27)^(1/12)-1,Datos!$C$46,K232),IF('Formato 6'!J232&lt;=Datos!$C$47,N231,0))</f>
        <v>0</v>
      </c>
      <c r="O232" s="325">
        <f>IF(J232=Datos!$C$45,'Formato 4'!$M$56,IF('Formato 6'!J232&gt;Datos!$C$45,'Formato 6'!K232-'Formato 6'!M232,0))</f>
        <v>0</v>
      </c>
      <c r="Q232" s="325">
        <f t="shared" si="17"/>
        <v>0</v>
      </c>
    </row>
    <row r="233" spans="2:17">
      <c r="B233" s="332">
        <f t="shared" si="15"/>
        <v>200</v>
      </c>
      <c r="C233" s="325">
        <f>IF(B233&gt;Datos!$C$45,'Formato 6'!G232,0)</f>
        <v>0</v>
      </c>
      <c r="D233" s="325">
        <f>IF(B233&gt;Datos!$C$45,C233*((1+$E$27)^(1/12)-1),0)</f>
        <v>0</v>
      </c>
      <c r="E233" s="325">
        <f>IF(B233&gt;Datos!$C$45,F233-D233,0)</f>
        <v>0</v>
      </c>
      <c r="F233" s="325">
        <f>IF(B233=Datos!$C$45+1,-PMT((1+'Formato 6'!$E$27)^(1/12)-1,Datos!$C$46,C233),IF('Formato 6'!B233&lt;=Datos!$C$47,F232,0))</f>
        <v>0</v>
      </c>
      <c r="G233" s="325">
        <f>IF(B233=Datos!$C$45,'Formato 4'!$F$56,IF('Formato 6'!B233&gt;Datos!$C$45,'Formato 6'!C233-'Formato 6'!E233,0))</f>
        <v>0</v>
      </c>
      <c r="J233" s="332">
        <f t="shared" si="16"/>
        <v>200</v>
      </c>
      <c r="K233" s="325">
        <f>IF(J233&gt;Datos!$C$45,'Formato 6'!O232,0)</f>
        <v>0</v>
      </c>
      <c r="L233" s="325">
        <f>IF(J233&gt;Datos!$C$45,K233*((1+$E$27)^(1/12)-1),0)</f>
        <v>0</v>
      </c>
      <c r="M233" s="325">
        <f>IF(J233&gt;Datos!$C$45,N233-L233,0)</f>
        <v>0</v>
      </c>
      <c r="N233" s="325">
        <f>IF(J233=Datos!$C$45+1,-PMT((1+'Formato 6'!$E$27)^(1/12)-1,Datos!$C$46,K233),IF('Formato 6'!J233&lt;=Datos!$C$47,N232,0))</f>
        <v>0</v>
      </c>
      <c r="O233" s="325">
        <f>IF(J233=Datos!$C$45,'Formato 4'!$M$56,IF('Formato 6'!J233&gt;Datos!$C$45,'Formato 6'!K233-'Formato 6'!M233,0))</f>
        <v>0</v>
      </c>
      <c r="Q233" s="325">
        <f t="shared" si="17"/>
        <v>0</v>
      </c>
    </row>
    <row r="234" spans="2:17">
      <c r="B234" s="332">
        <f t="shared" si="15"/>
        <v>201</v>
      </c>
      <c r="C234" s="325">
        <f>IF(B234&gt;Datos!$C$45,'Formato 6'!G233,0)</f>
        <v>0</v>
      </c>
      <c r="D234" s="325">
        <f>IF(B234&gt;Datos!$C$45,C234*((1+$E$27)^(1/12)-1),0)</f>
        <v>0</v>
      </c>
      <c r="E234" s="325">
        <f>IF(B234&gt;Datos!$C$45,F234-D234,0)</f>
        <v>0</v>
      </c>
      <c r="F234" s="325">
        <f>IF(B234=Datos!$C$45+1,-PMT((1+'Formato 6'!$E$27)^(1/12)-1,Datos!$C$46,C234),IF('Formato 6'!B234&lt;=Datos!$C$47,F233,0))</f>
        <v>0</v>
      </c>
      <c r="G234" s="325">
        <f>IF(B234=Datos!$C$45,'Formato 4'!$F$56,IF('Formato 6'!B234&gt;Datos!$C$45,'Formato 6'!C234-'Formato 6'!E234,0))</f>
        <v>0</v>
      </c>
      <c r="J234" s="332">
        <f t="shared" si="16"/>
        <v>201</v>
      </c>
      <c r="K234" s="325">
        <f>IF(J234&gt;Datos!$C$45,'Formato 6'!O233,0)</f>
        <v>0</v>
      </c>
      <c r="L234" s="325">
        <f>IF(J234&gt;Datos!$C$45,K234*((1+$E$27)^(1/12)-1),0)</f>
        <v>0</v>
      </c>
      <c r="M234" s="325">
        <f>IF(J234&gt;Datos!$C$45,N234-L234,0)</f>
        <v>0</v>
      </c>
      <c r="N234" s="325">
        <f>IF(J234=Datos!$C$45+1,-PMT((1+'Formato 6'!$E$27)^(1/12)-1,Datos!$C$46,K234),IF('Formato 6'!J234&lt;=Datos!$C$47,N233,0))</f>
        <v>0</v>
      </c>
      <c r="O234" s="325">
        <f>IF(J234=Datos!$C$45,'Formato 4'!$M$56,IF('Formato 6'!J234&gt;Datos!$C$45,'Formato 6'!K234-'Formato 6'!M234,0))</f>
        <v>0</v>
      </c>
      <c r="Q234" s="325">
        <f t="shared" si="17"/>
        <v>0</v>
      </c>
    </row>
    <row r="235" spans="2:17">
      <c r="B235" s="332">
        <f t="shared" si="15"/>
        <v>202</v>
      </c>
      <c r="C235" s="325">
        <f>IF(B235&gt;Datos!$C$45,'Formato 6'!G234,0)</f>
        <v>0</v>
      </c>
      <c r="D235" s="325">
        <f>IF(B235&gt;Datos!$C$45,C235*((1+$E$27)^(1/12)-1),0)</f>
        <v>0</v>
      </c>
      <c r="E235" s="325">
        <f>IF(B235&gt;Datos!$C$45,F235-D235,0)</f>
        <v>0</v>
      </c>
      <c r="F235" s="325">
        <f>IF(B235=Datos!$C$45+1,-PMT((1+'Formato 6'!$E$27)^(1/12)-1,Datos!$C$46,C235),IF('Formato 6'!B235&lt;=Datos!$C$47,F234,0))</f>
        <v>0</v>
      </c>
      <c r="G235" s="325">
        <f>IF(B235=Datos!$C$45,'Formato 4'!$F$56,IF('Formato 6'!B235&gt;Datos!$C$45,'Formato 6'!C235-'Formato 6'!E235,0))</f>
        <v>0</v>
      </c>
      <c r="J235" s="332">
        <f t="shared" si="16"/>
        <v>202</v>
      </c>
      <c r="K235" s="325">
        <f>IF(J235&gt;Datos!$C$45,'Formato 6'!O234,0)</f>
        <v>0</v>
      </c>
      <c r="L235" s="325">
        <f>IF(J235&gt;Datos!$C$45,K235*((1+$E$27)^(1/12)-1),0)</f>
        <v>0</v>
      </c>
      <c r="M235" s="325">
        <f>IF(J235&gt;Datos!$C$45,N235-L235,0)</f>
        <v>0</v>
      </c>
      <c r="N235" s="325">
        <f>IF(J235=Datos!$C$45+1,-PMT((1+'Formato 6'!$E$27)^(1/12)-1,Datos!$C$46,K235),IF('Formato 6'!J235&lt;=Datos!$C$47,N234,0))</f>
        <v>0</v>
      </c>
      <c r="O235" s="325">
        <f>IF(J235=Datos!$C$45,'Formato 4'!$M$56,IF('Formato 6'!J235&gt;Datos!$C$45,'Formato 6'!K235-'Formato 6'!M235,0))</f>
        <v>0</v>
      </c>
      <c r="Q235" s="325">
        <f t="shared" si="17"/>
        <v>0</v>
      </c>
    </row>
    <row r="236" spans="2:17">
      <c r="B236" s="332">
        <f t="shared" si="15"/>
        <v>203</v>
      </c>
      <c r="C236" s="325">
        <f>IF(B236&gt;Datos!$C$45,'Formato 6'!G235,0)</f>
        <v>0</v>
      </c>
      <c r="D236" s="325">
        <f>IF(B236&gt;Datos!$C$45,C236*((1+$E$27)^(1/12)-1),0)</f>
        <v>0</v>
      </c>
      <c r="E236" s="325">
        <f>IF(B236&gt;Datos!$C$45,F236-D236,0)</f>
        <v>0</v>
      </c>
      <c r="F236" s="325">
        <f>IF(B236=Datos!$C$45+1,-PMT((1+'Formato 6'!$E$27)^(1/12)-1,Datos!$C$46,C236),IF('Formato 6'!B236&lt;=Datos!$C$47,F235,0))</f>
        <v>0</v>
      </c>
      <c r="G236" s="325">
        <f>IF(B236=Datos!$C$45,'Formato 4'!$F$56,IF('Formato 6'!B236&gt;Datos!$C$45,'Formato 6'!C236-'Formato 6'!E236,0))</f>
        <v>0</v>
      </c>
      <c r="J236" s="332">
        <f t="shared" si="16"/>
        <v>203</v>
      </c>
      <c r="K236" s="325">
        <f>IF(J236&gt;Datos!$C$45,'Formato 6'!O235,0)</f>
        <v>0</v>
      </c>
      <c r="L236" s="325">
        <f>IF(J236&gt;Datos!$C$45,K236*((1+$E$27)^(1/12)-1),0)</f>
        <v>0</v>
      </c>
      <c r="M236" s="325">
        <f>IF(J236&gt;Datos!$C$45,N236-L236,0)</f>
        <v>0</v>
      </c>
      <c r="N236" s="325">
        <f>IF(J236=Datos!$C$45+1,-PMT((1+'Formato 6'!$E$27)^(1/12)-1,Datos!$C$46,K236),IF('Formato 6'!J236&lt;=Datos!$C$47,N235,0))</f>
        <v>0</v>
      </c>
      <c r="O236" s="325">
        <f>IF(J236=Datos!$C$45,'Formato 4'!$M$56,IF('Formato 6'!J236&gt;Datos!$C$45,'Formato 6'!K236-'Formato 6'!M236,0))</f>
        <v>0</v>
      </c>
      <c r="Q236" s="325">
        <f t="shared" si="17"/>
        <v>0</v>
      </c>
    </row>
    <row r="237" spans="2:17">
      <c r="B237" s="332">
        <f t="shared" si="15"/>
        <v>204</v>
      </c>
      <c r="C237" s="325">
        <f>IF(B237&gt;Datos!$C$45,'Formato 6'!G236,0)</f>
        <v>0</v>
      </c>
      <c r="D237" s="325">
        <f>IF(B237&gt;Datos!$C$45,C237*((1+$E$27)^(1/12)-1),0)</f>
        <v>0</v>
      </c>
      <c r="E237" s="325">
        <f>IF(B237&gt;Datos!$C$45,F237-D237,0)</f>
        <v>0</v>
      </c>
      <c r="F237" s="325">
        <f>IF(B237=Datos!$C$45+1,-PMT((1+'Formato 6'!$E$27)^(1/12)-1,Datos!$C$46,C237),IF('Formato 6'!B237&lt;=Datos!$C$47,F236,0))</f>
        <v>0</v>
      </c>
      <c r="G237" s="325">
        <f>IF(B237=Datos!$C$45,'Formato 4'!$F$56,IF('Formato 6'!B237&gt;Datos!$C$45,'Formato 6'!C237-'Formato 6'!E237,0))</f>
        <v>0</v>
      </c>
      <c r="J237" s="332">
        <f t="shared" si="16"/>
        <v>204</v>
      </c>
      <c r="K237" s="325">
        <f>IF(J237&gt;Datos!$C$45,'Formato 6'!O236,0)</f>
        <v>0</v>
      </c>
      <c r="L237" s="325">
        <f>IF(J237&gt;Datos!$C$45,K237*((1+$E$27)^(1/12)-1),0)</f>
        <v>0</v>
      </c>
      <c r="M237" s="325">
        <f>IF(J237&gt;Datos!$C$45,N237-L237,0)</f>
        <v>0</v>
      </c>
      <c r="N237" s="325">
        <f>IF(J237=Datos!$C$45+1,-PMT((1+'Formato 6'!$E$27)^(1/12)-1,Datos!$C$46,K237),IF('Formato 6'!J237&lt;=Datos!$C$47,N236,0))</f>
        <v>0</v>
      </c>
      <c r="O237" s="325">
        <f>IF(J237=Datos!$C$45,'Formato 4'!$M$56,IF('Formato 6'!J237&gt;Datos!$C$45,'Formato 6'!K237-'Formato 6'!M237,0))</f>
        <v>0</v>
      </c>
      <c r="Q237" s="325">
        <f t="shared" si="17"/>
        <v>0</v>
      </c>
    </row>
    <row r="238" spans="2:17">
      <c r="B238" s="332">
        <f t="shared" si="15"/>
        <v>205</v>
      </c>
      <c r="C238" s="325">
        <f>IF(B238&gt;Datos!$C$45,'Formato 6'!G237,0)</f>
        <v>0</v>
      </c>
      <c r="D238" s="325">
        <f>IF(B238&gt;Datos!$C$45,C238*((1+$E$27)^(1/12)-1),0)</f>
        <v>0</v>
      </c>
      <c r="E238" s="325">
        <f>IF(B238&gt;Datos!$C$45,F238-D238,0)</f>
        <v>0</v>
      </c>
      <c r="F238" s="325">
        <f>IF(B238=Datos!$C$45+1,-PMT((1+'Formato 6'!$E$27)^(1/12)-1,Datos!$C$46,C238),IF('Formato 6'!B238&lt;=Datos!$C$47,F237,0))</f>
        <v>0</v>
      </c>
      <c r="G238" s="325">
        <f>IF(B238=Datos!$C$45,'Formato 4'!$F$56,IF('Formato 6'!B238&gt;Datos!$C$45,'Formato 6'!C238-'Formato 6'!E238,0))</f>
        <v>0</v>
      </c>
      <c r="J238" s="332">
        <f t="shared" si="16"/>
        <v>205</v>
      </c>
      <c r="K238" s="325">
        <f>IF(J238&gt;Datos!$C$45,'Formato 6'!O237,0)</f>
        <v>0</v>
      </c>
      <c r="L238" s="325">
        <f>IF(J238&gt;Datos!$C$45,K238*((1+$E$27)^(1/12)-1),0)</f>
        <v>0</v>
      </c>
      <c r="M238" s="325">
        <f>IF(J238&gt;Datos!$C$45,N238-L238,0)</f>
        <v>0</v>
      </c>
      <c r="N238" s="325">
        <f>IF(J238=Datos!$C$45+1,-PMT((1+'Formato 6'!$E$27)^(1/12)-1,Datos!$C$46,K238),IF('Formato 6'!J238&lt;=Datos!$C$47,N237,0))</f>
        <v>0</v>
      </c>
      <c r="O238" s="325">
        <f>IF(J238=Datos!$C$45,'Formato 4'!$M$56,IF('Formato 6'!J238&gt;Datos!$C$45,'Formato 6'!K238-'Formato 6'!M238,0))</f>
        <v>0</v>
      </c>
      <c r="Q238" s="325">
        <f t="shared" si="17"/>
        <v>0</v>
      </c>
    </row>
    <row r="239" spans="2:17">
      <c r="B239" s="332">
        <f t="shared" si="15"/>
        <v>206</v>
      </c>
      <c r="C239" s="325">
        <f>IF(B239&gt;Datos!$C$45,'Formato 6'!G238,0)</f>
        <v>0</v>
      </c>
      <c r="D239" s="325">
        <f>IF(B239&gt;Datos!$C$45,C239*((1+$E$27)^(1/12)-1),0)</f>
        <v>0</v>
      </c>
      <c r="E239" s="325">
        <f>IF(B239&gt;Datos!$C$45,F239-D239,0)</f>
        <v>0</v>
      </c>
      <c r="F239" s="325">
        <f>IF(B239=Datos!$C$45+1,-PMT((1+'Formato 6'!$E$27)^(1/12)-1,Datos!$C$46,C239),IF('Formato 6'!B239&lt;=Datos!$C$47,F238,0))</f>
        <v>0</v>
      </c>
      <c r="G239" s="325">
        <f>IF(B239=Datos!$C$45,'Formato 4'!$F$56,IF('Formato 6'!B239&gt;Datos!$C$45,'Formato 6'!C239-'Formato 6'!E239,0))</f>
        <v>0</v>
      </c>
      <c r="J239" s="332">
        <f t="shared" si="16"/>
        <v>206</v>
      </c>
      <c r="K239" s="325">
        <f>IF(J239&gt;Datos!$C$45,'Formato 6'!O238,0)</f>
        <v>0</v>
      </c>
      <c r="L239" s="325">
        <f>IF(J239&gt;Datos!$C$45,K239*((1+$E$27)^(1/12)-1),0)</f>
        <v>0</v>
      </c>
      <c r="M239" s="325">
        <f>IF(J239&gt;Datos!$C$45,N239-L239,0)</f>
        <v>0</v>
      </c>
      <c r="N239" s="325">
        <f>IF(J239=Datos!$C$45+1,-PMT((1+'Formato 6'!$E$27)^(1/12)-1,Datos!$C$46,K239),IF('Formato 6'!J239&lt;=Datos!$C$47,N238,0))</f>
        <v>0</v>
      </c>
      <c r="O239" s="325">
        <f>IF(J239=Datos!$C$45,'Formato 4'!$M$56,IF('Formato 6'!J239&gt;Datos!$C$45,'Formato 6'!K239-'Formato 6'!M239,0))</f>
        <v>0</v>
      </c>
      <c r="Q239" s="325">
        <f t="shared" si="17"/>
        <v>0</v>
      </c>
    </row>
    <row r="240" spans="2:17">
      <c r="B240" s="332">
        <f t="shared" si="15"/>
        <v>207</v>
      </c>
      <c r="C240" s="325">
        <f>IF(B240&gt;Datos!$C$45,'Formato 6'!G239,0)</f>
        <v>0</v>
      </c>
      <c r="D240" s="325">
        <f>IF(B240&gt;Datos!$C$45,C240*((1+$E$27)^(1/12)-1),0)</f>
        <v>0</v>
      </c>
      <c r="E240" s="325">
        <f>IF(B240&gt;Datos!$C$45,F240-D240,0)</f>
        <v>0</v>
      </c>
      <c r="F240" s="325">
        <f>IF(B240=Datos!$C$45+1,-PMT((1+'Formato 6'!$E$27)^(1/12)-1,Datos!$C$46,C240),IF('Formato 6'!B240&lt;=Datos!$C$47,F239,0))</f>
        <v>0</v>
      </c>
      <c r="G240" s="325">
        <f>IF(B240=Datos!$C$45,'Formato 4'!$F$56,IF('Formato 6'!B240&gt;Datos!$C$45,'Formato 6'!C240-'Formato 6'!E240,0))</f>
        <v>0</v>
      </c>
      <c r="J240" s="332">
        <f t="shared" si="16"/>
        <v>207</v>
      </c>
      <c r="K240" s="325">
        <f>IF(J240&gt;Datos!$C$45,'Formato 6'!O239,0)</f>
        <v>0</v>
      </c>
      <c r="L240" s="325">
        <f>IF(J240&gt;Datos!$C$45,K240*((1+$E$27)^(1/12)-1),0)</f>
        <v>0</v>
      </c>
      <c r="M240" s="325">
        <f>IF(J240&gt;Datos!$C$45,N240-L240,0)</f>
        <v>0</v>
      </c>
      <c r="N240" s="325">
        <f>IF(J240=Datos!$C$45+1,-PMT((1+'Formato 6'!$E$27)^(1/12)-1,Datos!$C$46,K240),IF('Formato 6'!J240&lt;=Datos!$C$47,N239,0))</f>
        <v>0</v>
      </c>
      <c r="O240" s="325">
        <f>IF(J240=Datos!$C$45,'Formato 4'!$M$56,IF('Formato 6'!J240&gt;Datos!$C$45,'Formato 6'!K240-'Formato 6'!M240,0))</f>
        <v>0</v>
      </c>
      <c r="Q240" s="325">
        <f t="shared" si="17"/>
        <v>0</v>
      </c>
    </row>
    <row r="241" spans="2:17">
      <c r="B241" s="332">
        <f t="shared" si="15"/>
        <v>208</v>
      </c>
      <c r="C241" s="325">
        <f>IF(B241&gt;Datos!$C$45,'Formato 6'!G240,0)</f>
        <v>0</v>
      </c>
      <c r="D241" s="325">
        <f>IF(B241&gt;Datos!$C$45,C241*((1+$E$27)^(1/12)-1),0)</f>
        <v>0</v>
      </c>
      <c r="E241" s="325">
        <f>IF(B241&gt;Datos!$C$45,F241-D241,0)</f>
        <v>0</v>
      </c>
      <c r="F241" s="325">
        <f>IF(B241=Datos!$C$45+1,-PMT((1+'Formato 6'!$E$27)^(1/12)-1,Datos!$C$46,C241),IF('Formato 6'!B241&lt;=Datos!$C$47,F240,0))</f>
        <v>0</v>
      </c>
      <c r="G241" s="325">
        <f>IF(B241=Datos!$C$45,'Formato 4'!$F$56,IF('Formato 6'!B241&gt;Datos!$C$45,'Formato 6'!C241-'Formato 6'!E241,0))</f>
        <v>0</v>
      </c>
      <c r="J241" s="332">
        <f t="shared" si="16"/>
        <v>208</v>
      </c>
      <c r="K241" s="325">
        <f>IF(J241&gt;Datos!$C$45,'Formato 6'!O240,0)</f>
        <v>0</v>
      </c>
      <c r="L241" s="325">
        <f>IF(J241&gt;Datos!$C$45,K241*((1+$E$27)^(1/12)-1),0)</f>
        <v>0</v>
      </c>
      <c r="M241" s="325">
        <f>IF(J241&gt;Datos!$C$45,N241-L241,0)</f>
        <v>0</v>
      </c>
      <c r="N241" s="325">
        <f>IF(J241=Datos!$C$45+1,-PMT((1+'Formato 6'!$E$27)^(1/12)-1,Datos!$C$46,K241),IF('Formato 6'!J241&lt;=Datos!$C$47,N240,0))</f>
        <v>0</v>
      </c>
      <c r="O241" s="325">
        <f>IF(J241=Datos!$C$45,'Formato 4'!$M$56,IF('Formato 6'!J241&gt;Datos!$C$45,'Formato 6'!K241-'Formato 6'!M241,0))</f>
        <v>0</v>
      </c>
      <c r="Q241" s="325">
        <f t="shared" si="17"/>
        <v>0</v>
      </c>
    </row>
    <row r="242" spans="2:17">
      <c r="B242" s="332">
        <f t="shared" si="15"/>
        <v>209</v>
      </c>
      <c r="C242" s="325">
        <f>IF(B242&gt;Datos!$C$45,'Formato 6'!G241,0)</f>
        <v>0</v>
      </c>
      <c r="D242" s="325">
        <f>IF(B242&gt;Datos!$C$45,C242*((1+$E$27)^(1/12)-1),0)</f>
        <v>0</v>
      </c>
      <c r="E242" s="325">
        <f>IF(B242&gt;Datos!$C$45,F242-D242,0)</f>
        <v>0</v>
      </c>
      <c r="F242" s="325">
        <f>IF(B242=Datos!$C$45+1,-PMT((1+'Formato 6'!$E$27)^(1/12)-1,Datos!$C$46,C242),IF('Formato 6'!B242&lt;=Datos!$C$47,F241,0))</f>
        <v>0</v>
      </c>
      <c r="G242" s="325">
        <f>IF(B242=Datos!$C$45,'Formato 4'!$F$56,IF('Formato 6'!B242&gt;Datos!$C$45,'Formato 6'!C242-'Formato 6'!E242,0))</f>
        <v>0</v>
      </c>
      <c r="J242" s="332">
        <f t="shared" si="16"/>
        <v>209</v>
      </c>
      <c r="K242" s="325">
        <f>IF(J242&gt;Datos!$C$45,'Formato 6'!O241,0)</f>
        <v>0</v>
      </c>
      <c r="L242" s="325">
        <f>IF(J242&gt;Datos!$C$45,K242*((1+$E$27)^(1/12)-1),0)</f>
        <v>0</v>
      </c>
      <c r="M242" s="325">
        <f>IF(J242&gt;Datos!$C$45,N242-L242,0)</f>
        <v>0</v>
      </c>
      <c r="N242" s="325">
        <f>IF(J242=Datos!$C$45+1,-PMT((1+'Formato 6'!$E$27)^(1/12)-1,Datos!$C$46,K242),IF('Formato 6'!J242&lt;=Datos!$C$47,N241,0))</f>
        <v>0</v>
      </c>
      <c r="O242" s="325">
        <f>IF(J242=Datos!$C$45,'Formato 4'!$M$56,IF('Formato 6'!J242&gt;Datos!$C$45,'Formato 6'!K242-'Formato 6'!M242,0))</f>
        <v>0</v>
      </c>
      <c r="Q242" s="325">
        <f t="shared" si="17"/>
        <v>0</v>
      </c>
    </row>
    <row r="243" spans="2:17">
      <c r="B243" s="332">
        <f t="shared" si="15"/>
        <v>210</v>
      </c>
      <c r="C243" s="325">
        <f>IF(B243&gt;Datos!$C$45,'Formato 6'!G242,0)</f>
        <v>0</v>
      </c>
      <c r="D243" s="325">
        <f>IF(B243&gt;Datos!$C$45,C243*((1+$E$27)^(1/12)-1),0)</f>
        <v>0</v>
      </c>
      <c r="E243" s="325">
        <f>IF(B243&gt;Datos!$C$45,F243-D243,0)</f>
        <v>0</v>
      </c>
      <c r="F243" s="325">
        <f>IF(B243=Datos!$C$45+1,-PMT((1+'Formato 6'!$E$27)^(1/12)-1,Datos!$C$46,C243),IF('Formato 6'!B243&lt;=Datos!$C$47,F242,0))</f>
        <v>0</v>
      </c>
      <c r="G243" s="325">
        <f>IF(B243=Datos!$C$45,'Formato 4'!$F$56,IF('Formato 6'!B243&gt;Datos!$C$45,'Formato 6'!C243-'Formato 6'!E243,0))</f>
        <v>0</v>
      </c>
      <c r="J243" s="332">
        <f t="shared" si="16"/>
        <v>210</v>
      </c>
      <c r="K243" s="325">
        <f>IF(J243&gt;Datos!$C$45,'Formato 6'!O242,0)</f>
        <v>0</v>
      </c>
      <c r="L243" s="325">
        <f>IF(J243&gt;Datos!$C$45,K243*((1+$E$27)^(1/12)-1),0)</f>
        <v>0</v>
      </c>
      <c r="M243" s="325">
        <f>IF(J243&gt;Datos!$C$45,N243-L243,0)</f>
        <v>0</v>
      </c>
      <c r="N243" s="325">
        <f>IF(J243=Datos!$C$45+1,-PMT((1+'Formato 6'!$E$27)^(1/12)-1,Datos!$C$46,K243),IF('Formato 6'!J243&lt;=Datos!$C$47,N242,0))</f>
        <v>0</v>
      </c>
      <c r="O243" s="325">
        <f>IF(J243=Datos!$C$45,'Formato 4'!$M$56,IF('Formato 6'!J243&gt;Datos!$C$45,'Formato 6'!K243-'Formato 6'!M243,0))</f>
        <v>0</v>
      </c>
      <c r="Q243" s="325">
        <f t="shared" si="17"/>
        <v>0</v>
      </c>
    </row>
    <row r="244" spans="2:17">
      <c r="B244" s="332">
        <f t="shared" si="15"/>
        <v>211</v>
      </c>
      <c r="C244" s="325">
        <f>IF(B244&gt;Datos!$C$45,'Formato 6'!G243,0)</f>
        <v>0</v>
      </c>
      <c r="D244" s="325">
        <f>IF(B244&gt;Datos!$C$45,C244*((1+$E$27)^(1/12)-1),0)</f>
        <v>0</v>
      </c>
      <c r="E244" s="325">
        <f>IF(B244&gt;Datos!$C$45,F244-D244,0)</f>
        <v>0</v>
      </c>
      <c r="F244" s="325">
        <f>IF(B244=Datos!$C$45+1,-PMT((1+'Formato 6'!$E$27)^(1/12)-1,Datos!$C$46,C244),IF('Formato 6'!B244&lt;=Datos!$C$47,F243,0))</f>
        <v>0</v>
      </c>
      <c r="G244" s="325">
        <f>IF(B244=Datos!$C$45,'Formato 4'!$F$56,IF('Formato 6'!B244&gt;Datos!$C$45,'Formato 6'!C244-'Formato 6'!E244,0))</f>
        <v>0</v>
      </c>
      <c r="J244" s="332">
        <f t="shared" si="16"/>
        <v>211</v>
      </c>
      <c r="K244" s="325">
        <f>IF(J244&gt;Datos!$C$45,'Formato 6'!O243,0)</f>
        <v>0</v>
      </c>
      <c r="L244" s="325">
        <f>IF(J244&gt;Datos!$C$45,K244*((1+$E$27)^(1/12)-1),0)</f>
        <v>0</v>
      </c>
      <c r="M244" s="325">
        <f>IF(J244&gt;Datos!$C$45,N244-L244,0)</f>
        <v>0</v>
      </c>
      <c r="N244" s="325">
        <f>IF(J244=Datos!$C$45+1,-PMT((1+'Formato 6'!$E$27)^(1/12)-1,Datos!$C$46,K244),IF('Formato 6'!J244&lt;=Datos!$C$47,N243,0))</f>
        <v>0</v>
      </c>
      <c r="O244" s="325">
        <f>IF(J244=Datos!$C$45,'Formato 4'!$M$56,IF('Formato 6'!J244&gt;Datos!$C$45,'Formato 6'!K244-'Formato 6'!M244,0))</f>
        <v>0</v>
      </c>
      <c r="Q244" s="325">
        <f t="shared" si="17"/>
        <v>0</v>
      </c>
    </row>
    <row r="245" spans="2:17">
      <c r="B245" s="332">
        <f t="shared" si="15"/>
        <v>212</v>
      </c>
      <c r="C245" s="325">
        <f>IF(B245&gt;Datos!$C$45,'Formato 6'!G244,0)</f>
        <v>0</v>
      </c>
      <c r="D245" s="325">
        <f>IF(B245&gt;Datos!$C$45,C245*((1+$E$27)^(1/12)-1),0)</f>
        <v>0</v>
      </c>
      <c r="E245" s="325">
        <f>IF(B245&gt;Datos!$C$45,F245-D245,0)</f>
        <v>0</v>
      </c>
      <c r="F245" s="325">
        <f>IF(B245=Datos!$C$45+1,-PMT((1+'Formato 6'!$E$27)^(1/12)-1,Datos!$C$46,C245),IF('Formato 6'!B245&lt;=Datos!$C$47,F244,0))</f>
        <v>0</v>
      </c>
      <c r="G245" s="325">
        <f>IF(B245=Datos!$C$45,'Formato 4'!$F$56,IF('Formato 6'!B245&gt;Datos!$C$45,'Formato 6'!C245-'Formato 6'!E245,0))</f>
        <v>0</v>
      </c>
      <c r="J245" s="332">
        <f t="shared" si="16"/>
        <v>212</v>
      </c>
      <c r="K245" s="325">
        <f>IF(J245&gt;Datos!$C$45,'Formato 6'!O244,0)</f>
        <v>0</v>
      </c>
      <c r="L245" s="325">
        <f>IF(J245&gt;Datos!$C$45,K245*((1+$E$27)^(1/12)-1),0)</f>
        <v>0</v>
      </c>
      <c r="M245" s="325">
        <f>IF(J245&gt;Datos!$C$45,N245-L245,0)</f>
        <v>0</v>
      </c>
      <c r="N245" s="325">
        <f>IF(J245=Datos!$C$45+1,-PMT((1+'Formato 6'!$E$27)^(1/12)-1,Datos!$C$46,K245),IF('Formato 6'!J245&lt;=Datos!$C$47,N244,0))</f>
        <v>0</v>
      </c>
      <c r="O245" s="325">
        <f>IF(J245=Datos!$C$45,'Formato 4'!$M$56,IF('Formato 6'!J245&gt;Datos!$C$45,'Formato 6'!K245-'Formato 6'!M245,0))</f>
        <v>0</v>
      </c>
      <c r="Q245" s="325">
        <f t="shared" si="17"/>
        <v>0</v>
      </c>
    </row>
    <row r="246" spans="2:17">
      <c r="B246" s="332">
        <f t="shared" si="15"/>
        <v>213</v>
      </c>
      <c r="C246" s="325">
        <f>IF(B246&gt;Datos!$C$45,'Formato 6'!G245,0)</f>
        <v>0</v>
      </c>
      <c r="D246" s="325">
        <f>IF(B246&gt;Datos!$C$45,C246*((1+$E$27)^(1/12)-1),0)</f>
        <v>0</v>
      </c>
      <c r="E246" s="325">
        <f>IF(B246&gt;Datos!$C$45,F246-D246,0)</f>
        <v>0</v>
      </c>
      <c r="F246" s="325">
        <f>IF(B246=Datos!$C$45+1,-PMT((1+'Formato 6'!$E$27)^(1/12)-1,Datos!$C$46,C246),IF('Formato 6'!B246&lt;=Datos!$C$47,F245,0))</f>
        <v>0</v>
      </c>
      <c r="G246" s="325">
        <f>IF(B246=Datos!$C$45,'Formato 4'!$F$56,IF('Formato 6'!B246&gt;Datos!$C$45,'Formato 6'!C246-'Formato 6'!E246,0))</f>
        <v>0</v>
      </c>
      <c r="J246" s="332">
        <f t="shared" si="16"/>
        <v>213</v>
      </c>
      <c r="K246" s="325">
        <f>IF(J246&gt;Datos!$C$45,'Formato 6'!O245,0)</f>
        <v>0</v>
      </c>
      <c r="L246" s="325">
        <f>IF(J246&gt;Datos!$C$45,K246*((1+$E$27)^(1/12)-1),0)</f>
        <v>0</v>
      </c>
      <c r="M246" s="325">
        <f>IF(J246&gt;Datos!$C$45,N246-L246,0)</f>
        <v>0</v>
      </c>
      <c r="N246" s="325">
        <f>IF(J246=Datos!$C$45+1,-PMT((1+'Formato 6'!$E$27)^(1/12)-1,Datos!$C$46,K246),IF('Formato 6'!J246&lt;=Datos!$C$47,N245,0))</f>
        <v>0</v>
      </c>
      <c r="O246" s="325">
        <f>IF(J246=Datos!$C$45,'Formato 4'!$M$56,IF('Formato 6'!J246&gt;Datos!$C$45,'Formato 6'!K246-'Formato 6'!M246,0))</f>
        <v>0</v>
      </c>
      <c r="Q246" s="325">
        <f t="shared" si="17"/>
        <v>0</v>
      </c>
    </row>
    <row r="247" spans="2:17">
      <c r="B247" s="332">
        <f t="shared" si="15"/>
        <v>214</v>
      </c>
      <c r="C247" s="325">
        <f>IF(B247&gt;Datos!$C$45,'Formato 6'!G246,0)</f>
        <v>0</v>
      </c>
      <c r="D247" s="325">
        <f>IF(B247&gt;Datos!$C$45,C247*((1+$E$27)^(1/12)-1),0)</f>
        <v>0</v>
      </c>
      <c r="E247" s="325">
        <f>IF(B247&gt;Datos!$C$45,F247-D247,0)</f>
        <v>0</v>
      </c>
      <c r="F247" s="325">
        <f>IF(B247=Datos!$C$45+1,-PMT((1+'Formato 6'!$E$27)^(1/12)-1,Datos!$C$46,C247),IF('Formato 6'!B247&lt;=Datos!$C$47,F246,0))</f>
        <v>0</v>
      </c>
      <c r="G247" s="325">
        <f>IF(B247=Datos!$C$45,'Formato 4'!$F$56,IF('Formato 6'!B247&gt;Datos!$C$45,'Formato 6'!C247-'Formato 6'!E247,0))</f>
        <v>0</v>
      </c>
      <c r="J247" s="332">
        <f t="shared" si="16"/>
        <v>214</v>
      </c>
      <c r="K247" s="325">
        <f>IF(J247&gt;Datos!$C$45,'Formato 6'!O246,0)</f>
        <v>0</v>
      </c>
      <c r="L247" s="325">
        <f>IF(J247&gt;Datos!$C$45,K247*((1+$E$27)^(1/12)-1),0)</f>
        <v>0</v>
      </c>
      <c r="M247" s="325">
        <f>IF(J247&gt;Datos!$C$45,N247-L247,0)</f>
        <v>0</v>
      </c>
      <c r="N247" s="325">
        <f>IF(J247=Datos!$C$45+1,-PMT((1+'Formato 6'!$E$27)^(1/12)-1,Datos!$C$46,K247),IF('Formato 6'!J247&lt;=Datos!$C$47,N246,0))</f>
        <v>0</v>
      </c>
      <c r="O247" s="325">
        <f>IF(J247=Datos!$C$45,'Formato 4'!$M$56,IF('Formato 6'!J247&gt;Datos!$C$45,'Formato 6'!K247-'Formato 6'!M247,0))</f>
        <v>0</v>
      </c>
      <c r="Q247" s="325">
        <f t="shared" si="17"/>
        <v>0</v>
      </c>
    </row>
    <row r="248" spans="2:17">
      <c r="B248" s="332">
        <f t="shared" si="15"/>
        <v>215</v>
      </c>
      <c r="C248" s="325">
        <f>IF(B248&gt;Datos!$C$45,'Formato 6'!G247,0)</f>
        <v>0</v>
      </c>
      <c r="D248" s="325">
        <f>IF(B248&gt;Datos!$C$45,C248*((1+$E$27)^(1/12)-1),0)</f>
        <v>0</v>
      </c>
      <c r="E248" s="325">
        <f>IF(B248&gt;Datos!$C$45,F248-D248,0)</f>
        <v>0</v>
      </c>
      <c r="F248" s="325">
        <f>IF(B248=Datos!$C$45+1,-PMT((1+'Formato 6'!$E$27)^(1/12)-1,Datos!$C$46,C248),IF('Formato 6'!B248&lt;=Datos!$C$47,F247,0))</f>
        <v>0</v>
      </c>
      <c r="G248" s="325">
        <f>IF(B248=Datos!$C$45,'Formato 4'!$F$56,IF('Formato 6'!B248&gt;Datos!$C$45,'Formato 6'!C248-'Formato 6'!E248,0))</f>
        <v>0</v>
      </c>
      <c r="J248" s="332">
        <f t="shared" si="16"/>
        <v>215</v>
      </c>
      <c r="K248" s="325">
        <f>IF(J248&gt;Datos!$C$45,'Formato 6'!O247,0)</f>
        <v>0</v>
      </c>
      <c r="L248" s="325">
        <f>IF(J248&gt;Datos!$C$45,K248*((1+$E$27)^(1/12)-1),0)</f>
        <v>0</v>
      </c>
      <c r="M248" s="325">
        <f>IF(J248&gt;Datos!$C$45,N248-L248,0)</f>
        <v>0</v>
      </c>
      <c r="N248" s="325">
        <f>IF(J248=Datos!$C$45+1,-PMT((1+'Formato 6'!$E$27)^(1/12)-1,Datos!$C$46,K248),IF('Formato 6'!J248&lt;=Datos!$C$47,N247,0))</f>
        <v>0</v>
      </c>
      <c r="O248" s="325">
        <f>IF(J248=Datos!$C$45,'Formato 4'!$M$56,IF('Formato 6'!J248&gt;Datos!$C$45,'Formato 6'!K248-'Formato 6'!M248,0))</f>
        <v>0</v>
      </c>
      <c r="Q248" s="325">
        <f t="shared" si="17"/>
        <v>0</v>
      </c>
    </row>
    <row r="249" spans="2:17">
      <c r="B249" s="332">
        <f t="shared" si="15"/>
        <v>216</v>
      </c>
      <c r="C249" s="325">
        <f>IF(B249&gt;Datos!$C$45,'Formato 6'!G248,0)</f>
        <v>0</v>
      </c>
      <c r="D249" s="325">
        <f>IF(B249&gt;Datos!$C$45,C249*((1+$E$27)^(1/12)-1),0)</f>
        <v>0</v>
      </c>
      <c r="E249" s="325">
        <f>IF(B249&gt;Datos!$C$45,F249-D249,0)</f>
        <v>0</v>
      </c>
      <c r="F249" s="325">
        <f>IF(B249=Datos!$C$45+1,-PMT((1+'Formato 6'!$E$27)^(1/12)-1,Datos!$C$46,C249),IF('Formato 6'!B249&lt;=Datos!$C$47,F248,0))</f>
        <v>0</v>
      </c>
      <c r="G249" s="325">
        <f>IF(B249=Datos!$C$45,'Formato 4'!$F$56,IF('Formato 6'!B249&gt;Datos!$C$45,'Formato 6'!C249-'Formato 6'!E249,0))</f>
        <v>0</v>
      </c>
      <c r="J249" s="332">
        <f t="shared" si="16"/>
        <v>216</v>
      </c>
      <c r="K249" s="325">
        <f>IF(J249&gt;Datos!$C$45,'Formato 6'!O248,0)</f>
        <v>0</v>
      </c>
      <c r="L249" s="325">
        <f>IF(J249&gt;Datos!$C$45,K249*((1+$E$27)^(1/12)-1),0)</f>
        <v>0</v>
      </c>
      <c r="M249" s="325">
        <f>IF(J249&gt;Datos!$C$45,N249-L249,0)</f>
        <v>0</v>
      </c>
      <c r="N249" s="325">
        <f>IF(J249=Datos!$C$45+1,-PMT((1+'Formato 6'!$E$27)^(1/12)-1,Datos!$C$46,K249),IF('Formato 6'!J249&lt;=Datos!$C$47,N248,0))</f>
        <v>0</v>
      </c>
      <c r="O249" s="325">
        <f>IF(J249=Datos!$C$45,'Formato 4'!$M$56,IF('Formato 6'!J249&gt;Datos!$C$45,'Formato 6'!K249-'Formato 6'!M249,0))</f>
        <v>0</v>
      </c>
      <c r="Q249" s="325">
        <f t="shared" si="17"/>
        <v>0</v>
      </c>
    </row>
    <row r="250" spans="2:17">
      <c r="B250" s="332">
        <f t="shared" si="15"/>
        <v>217</v>
      </c>
      <c r="C250" s="325">
        <f>IF(B250&gt;Datos!$C$45,'Formato 6'!G249,0)</f>
        <v>0</v>
      </c>
      <c r="D250" s="325">
        <f>IF(B250&gt;Datos!$C$45,C250*((1+$E$27)^(1/12)-1),0)</f>
        <v>0</v>
      </c>
      <c r="E250" s="325">
        <f>IF(B250&gt;Datos!$C$45,F250-D250,0)</f>
        <v>0</v>
      </c>
      <c r="F250" s="325">
        <f>IF(B250=Datos!$C$45+1,-PMT((1+'Formato 6'!$E$27)^(1/12)-1,Datos!$C$46,C250),IF('Formato 6'!B250&lt;=Datos!$C$47,F249,0))</f>
        <v>0</v>
      </c>
      <c r="G250" s="325">
        <f>IF(B250=Datos!$C$45,'Formato 4'!$F$56,IF('Formato 6'!B250&gt;Datos!$C$45,'Formato 6'!C250-'Formato 6'!E250,0))</f>
        <v>0</v>
      </c>
      <c r="J250" s="332">
        <f t="shared" si="16"/>
        <v>217</v>
      </c>
      <c r="K250" s="325">
        <f>IF(J250&gt;Datos!$C$45,'Formato 6'!O249,0)</f>
        <v>0</v>
      </c>
      <c r="L250" s="325">
        <f>IF(J250&gt;Datos!$C$45,K250*((1+$E$27)^(1/12)-1),0)</f>
        <v>0</v>
      </c>
      <c r="M250" s="325">
        <f>IF(J250&gt;Datos!$C$45,N250-L250,0)</f>
        <v>0</v>
      </c>
      <c r="N250" s="325">
        <f>IF(J250=Datos!$C$45+1,-PMT((1+'Formato 6'!$E$27)^(1/12)-1,Datos!$C$46,K250),IF('Formato 6'!J250&lt;=Datos!$C$47,N249,0))</f>
        <v>0</v>
      </c>
      <c r="O250" s="325">
        <f>IF(J250=Datos!$C$45,'Formato 4'!$M$56,IF('Formato 6'!J250&gt;Datos!$C$45,'Formato 6'!K250-'Formato 6'!M250,0))</f>
        <v>0</v>
      </c>
      <c r="Q250" s="325">
        <f t="shared" si="17"/>
        <v>0</v>
      </c>
    </row>
    <row r="251" spans="2:17">
      <c r="B251" s="332">
        <f t="shared" si="15"/>
        <v>218</v>
      </c>
      <c r="C251" s="325">
        <f>IF(B251&gt;Datos!$C$45,'Formato 6'!G250,0)</f>
        <v>0</v>
      </c>
      <c r="D251" s="325">
        <f>IF(B251&gt;Datos!$C$45,C251*((1+$E$27)^(1/12)-1),0)</f>
        <v>0</v>
      </c>
      <c r="E251" s="325">
        <f>IF(B251&gt;Datos!$C$45,F251-D251,0)</f>
        <v>0</v>
      </c>
      <c r="F251" s="325">
        <f>IF(B251=Datos!$C$45+1,-PMT((1+'Formato 6'!$E$27)^(1/12)-1,Datos!$C$46,C251),IF('Formato 6'!B251&lt;=Datos!$C$47,F250,0))</f>
        <v>0</v>
      </c>
      <c r="G251" s="325">
        <f>IF(B251=Datos!$C$45,'Formato 4'!$F$56,IF('Formato 6'!B251&gt;Datos!$C$45,'Formato 6'!C251-'Formato 6'!E251,0))</f>
        <v>0</v>
      </c>
      <c r="J251" s="332">
        <f t="shared" si="16"/>
        <v>218</v>
      </c>
      <c r="K251" s="325">
        <f>IF(J251&gt;Datos!$C$45,'Formato 6'!O250,0)</f>
        <v>0</v>
      </c>
      <c r="L251" s="325">
        <f>IF(J251&gt;Datos!$C$45,K251*((1+$E$27)^(1/12)-1),0)</f>
        <v>0</v>
      </c>
      <c r="M251" s="325">
        <f>IF(J251&gt;Datos!$C$45,N251-L251,0)</f>
        <v>0</v>
      </c>
      <c r="N251" s="325">
        <f>IF(J251=Datos!$C$45+1,-PMT((1+'Formato 6'!$E$27)^(1/12)-1,Datos!$C$46,K251),IF('Formato 6'!J251&lt;=Datos!$C$47,N250,0))</f>
        <v>0</v>
      </c>
      <c r="O251" s="325">
        <f>IF(J251=Datos!$C$45,'Formato 4'!$M$56,IF('Formato 6'!J251&gt;Datos!$C$45,'Formato 6'!K251-'Formato 6'!M251,0))</f>
        <v>0</v>
      </c>
      <c r="Q251" s="325">
        <f t="shared" si="17"/>
        <v>0</v>
      </c>
    </row>
    <row r="252" spans="2:17">
      <c r="B252" s="332">
        <f t="shared" si="15"/>
        <v>219</v>
      </c>
      <c r="C252" s="325">
        <f>IF(B252&gt;Datos!$C$45,'Formato 6'!G251,0)</f>
        <v>0</v>
      </c>
      <c r="D252" s="325">
        <f>IF(B252&gt;Datos!$C$45,C252*((1+$E$27)^(1/12)-1),0)</f>
        <v>0</v>
      </c>
      <c r="E252" s="325">
        <f>IF(B252&gt;Datos!$C$45,F252-D252,0)</f>
        <v>0</v>
      </c>
      <c r="F252" s="325">
        <f>IF(B252=Datos!$C$45+1,-PMT((1+'Formato 6'!$E$27)^(1/12)-1,Datos!$C$46,C252),IF('Formato 6'!B252&lt;=Datos!$C$47,F251,0))</f>
        <v>0</v>
      </c>
      <c r="G252" s="325">
        <f>IF(B252=Datos!$C$45,'Formato 4'!$F$56,IF('Formato 6'!B252&gt;Datos!$C$45,'Formato 6'!C252-'Formato 6'!E252,0))</f>
        <v>0</v>
      </c>
      <c r="J252" s="332">
        <f t="shared" si="16"/>
        <v>219</v>
      </c>
      <c r="K252" s="325">
        <f>IF(J252&gt;Datos!$C$45,'Formato 6'!O251,0)</f>
        <v>0</v>
      </c>
      <c r="L252" s="325">
        <f>IF(J252&gt;Datos!$C$45,K252*((1+$E$27)^(1/12)-1),0)</f>
        <v>0</v>
      </c>
      <c r="M252" s="325">
        <f>IF(J252&gt;Datos!$C$45,N252-L252,0)</f>
        <v>0</v>
      </c>
      <c r="N252" s="325">
        <f>IF(J252=Datos!$C$45+1,-PMT((1+'Formato 6'!$E$27)^(1/12)-1,Datos!$C$46,K252),IF('Formato 6'!J252&lt;=Datos!$C$47,N251,0))</f>
        <v>0</v>
      </c>
      <c r="O252" s="325">
        <f>IF(J252=Datos!$C$45,'Formato 4'!$M$56,IF('Formato 6'!J252&gt;Datos!$C$45,'Formato 6'!K252-'Formato 6'!M252,0))</f>
        <v>0</v>
      </c>
      <c r="Q252" s="325">
        <f t="shared" si="17"/>
        <v>0</v>
      </c>
    </row>
    <row r="253" spans="2:17">
      <c r="B253" s="332">
        <f t="shared" si="15"/>
        <v>220</v>
      </c>
      <c r="C253" s="325">
        <f>IF(B253&gt;Datos!$C$45,'Formato 6'!G252,0)</f>
        <v>0</v>
      </c>
      <c r="D253" s="325">
        <f>IF(B253&gt;Datos!$C$45,C253*((1+$E$27)^(1/12)-1),0)</f>
        <v>0</v>
      </c>
      <c r="E253" s="325">
        <f>IF(B253&gt;Datos!$C$45,F253-D253,0)</f>
        <v>0</v>
      </c>
      <c r="F253" s="325">
        <f>IF(B253=Datos!$C$45+1,-PMT((1+'Formato 6'!$E$27)^(1/12)-1,Datos!$C$46,C253),IF('Formato 6'!B253&lt;=Datos!$C$47,F252,0))</f>
        <v>0</v>
      </c>
      <c r="G253" s="325">
        <f>IF(B253=Datos!$C$45,'Formato 4'!$F$56,IF('Formato 6'!B253&gt;Datos!$C$45,'Formato 6'!C253-'Formato 6'!E253,0))</f>
        <v>0</v>
      </c>
      <c r="J253" s="332">
        <f t="shared" si="16"/>
        <v>220</v>
      </c>
      <c r="K253" s="325">
        <f>IF(J253&gt;Datos!$C$45,'Formato 6'!O252,0)</f>
        <v>0</v>
      </c>
      <c r="L253" s="325">
        <f>IF(J253&gt;Datos!$C$45,K253*((1+$E$27)^(1/12)-1),0)</f>
        <v>0</v>
      </c>
      <c r="M253" s="325">
        <f>IF(J253&gt;Datos!$C$45,N253-L253,0)</f>
        <v>0</v>
      </c>
      <c r="N253" s="325">
        <f>IF(J253=Datos!$C$45+1,-PMT((1+'Formato 6'!$E$27)^(1/12)-1,Datos!$C$46,K253),IF('Formato 6'!J253&lt;=Datos!$C$47,N252,0))</f>
        <v>0</v>
      </c>
      <c r="O253" s="325">
        <f>IF(J253=Datos!$C$45,'Formato 4'!$M$56,IF('Formato 6'!J253&gt;Datos!$C$45,'Formato 6'!K253-'Formato 6'!M253,0))</f>
        <v>0</v>
      </c>
      <c r="Q253" s="325">
        <f t="shared" si="17"/>
        <v>0</v>
      </c>
    </row>
    <row r="254" spans="2:17">
      <c r="B254" s="332">
        <f t="shared" si="15"/>
        <v>221</v>
      </c>
      <c r="C254" s="325">
        <f>IF(B254&gt;Datos!$C$45,'Formato 6'!G253,0)</f>
        <v>0</v>
      </c>
      <c r="D254" s="325">
        <f>IF(B254&gt;Datos!$C$45,C254*((1+$E$27)^(1/12)-1),0)</f>
        <v>0</v>
      </c>
      <c r="E254" s="325">
        <f>IF(B254&gt;Datos!$C$45,F254-D254,0)</f>
        <v>0</v>
      </c>
      <c r="F254" s="325">
        <f>IF(B254=Datos!$C$45+1,-PMT((1+'Formato 6'!$E$27)^(1/12)-1,Datos!$C$46,C254),IF('Formato 6'!B254&lt;=Datos!$C$47,F253,0))</f>
        <v>0</v>
      </c>
      <c r="G254" s="325">
        <f>IF(B254=Datos!$C$45,'Formato 4'!$F$56,IF('Formato 6'!B254&gt;Datos!$C$45,'Formato 6'!C254-'Formato 6'!E254,0))</f>
        <v>0</v>
      </c>
      <c r="J254" s="332">
        <f t="shared" si="16"/>
        <v>221</v>
      </c>
      <c r="K254" s="325">
        <f>IF(J254&gt;Datos!$C$45,'Formato 6'!O253,0)</f>
        <v>0</v>
      </c>
      <c r="L254" s="325">
        <f>IF(J254&gt;Datos!$C$45,K254*((1+$E$27)^(1/12)-1),0)</f>
        <v>0</v>
      </c>
      <c r="M254" s="325">
        <f>IF(J254&gt;Datos!$C$45,N254-L254,0)</f>
        <v>0</v>
      </c>
      <c r="N254" s="325">
        <f>IF(J254=Datos!$C$45+1,-PMT((1+'Formato 6'!$E$27)^(1/12)-1,Datos!$C$46,K254),IF('Formato 6'!J254&lt;=Datos!$C$47,N253,0))</f>
        <v>0</v>
      </c>
      <c r="O254" s="325">
        <f>IF(J254=Datos!$C$45,'Formato 4'!$M$56,IF('Formato 6'!J254&gt;Datos!$C$45,'Formato 6'!K254-'Formato 6'!M254,0))</f>
        <v>0</v>
      </c>
      <c r="Q254" s="325">
        <f t="shared" si="17"/>
        <v>0</v>
      </c>
    </row>
    <row r="255" spans="2:17">
      <c r="B255" s="332">
        <f t="shared" si="15"/>
        <v>222</v>
      </c>
      <c r="C255" s="325">
        <f>IF(B255&gt;Datos!$C$45,'Formato 6'!G254,0)</f>
        <v>0</v>
      </c>
      <c r="D255" s="325">
        <f>IF(B255&gt;Datos!$C$45,C255*((1+$E$27)^(1/12)-1),0)</f>
        <v>0</v>
      </c>
      <c r="E255" s="325">
        <f>IF(B255&gt;Datos!$C$45,F255-D255,0)</f>
        <v>0</v>
      </c>
      <c r="F255" s="325">
        <f>IF(B255=Datos!$C$45+1,-PMT((1+'Formato 6'!$E$27)^(1/12)-1,Datos!$C$46,C255),IF('Formato 6'!B255&lt;=Datos!$C$47,F254,0))</f>
        <v>0</v>
      </c>
      <c r="G255" s="325">
        <f>IF(B255=Datos!$C$45,'Formato 4'!$F$56,IF('Formato 6'!B255&gt;Datos!$C$45,'Formato 6'!C255-'Formato 6'!E255,0))</f>
        <v>0</v>
      </c>
      <c r="J255" s="332">
        <f t="shared" si="16"/>
        <v>222</v>
      </c>
      <c r="K255" s="325">
        <f>IF(J255&gt;Datos!$C$45,'Formato 6'!O254,0)</f>
        <v>0</v>
      </c>
      <c r="L255" s="325">
        <f>IF(J255&gt;Datos!$C$45,K255*((1+$E$27)^(1/12)-1),0)</f>
        <v>0</v>
      </c>
      <c r="M255" s="325">
        <f>IF(J255&gt;Datos!$C$45,N255-L255,0)</f>
        <v>0</v>
      </c>
      <c r="N255" s="325">
        <f>IF(J255=Datos!$C$45+1,-PMT((1+'Formato 6'!$E$27)^(1/12)-1,Datos!$C$46,K255),IF('Formato 6'!J255&lt;=Datos!$C$47,N254,0))</f>
        <v>0</v>
      </c>
      <c r="O255" s="325">
        <f>IF(J255=Datos!$C$45,'Formato 4'!$M$56,IF('Formato 6'!J255&gt;Datos!$C$45,'Formato 6'!K255-'Formato 6'!M255,0))</f>
        <v>0</v>
      </c>
      <c r="Q255" s="325">
        <f t="shared" si="17"/>
        <v>0</v>
      </c>
    </row>
    <row r="256" spans="2:17">
      <c r="B256" s="332">
        <f t="shared" si="15"/>
        <v>223</v>
      </c>
      <c r="C256" s="325">
        <f>IF(B256&gt;Datos!$C$45,'Formato 6'!G255,0)</f>
        <v>0</v>
      </c>
      <c r="D256" s="325">
        <f>IF(B256&gt;Datos!$C$45,C256*((1+$E$27)^(1/12)-1),0)</f>
        <v>0</v>
      </c>
      <c r="E256" s="325">
        <f>IF(B256&gt;Datos!$C$45,F256-D256,0)</f>
        <v>0</v>
      </c>
      <c r="F256" s="325">
        <f>IF(B256=Datos!$C$45+1,-PMT((1+'Formato 6'!$E$27)^(1/12)-1,Datos!$C$46,C256),IF('Formato 6'!B256&lt;=Datos!$C$47,F255,0))</f>
        <v>0</v>
      </c>
      <c r="G256" s="325">
        <f>IF(B256=Datos!$C$45,'Formato 4'!$F$56,IF('Formato 6'!B256&gt;Datos!$C$45,'Formato 6'!C256-'Formato 6'!E256,0))</f>
        <v>0</v>
      </c>
      <c r="J256" s="332">
        <f t="shared" si="16"/>
        <v>223</v>
      </c>
      <c r="K256" s="325">
        <f>IF(J256&gt;Datos!$C$45,'Formato 6'!O255,0)</f>
        <v>0</v>
      </c>
      <c r="L256" s="325">
        <f>IF(J256&gt;Datos!$C$45,K256*((1+$E$27)^(1/12)-1),0)</f>
        <v>0</v>
      </c>
      <c r="M256" s="325">
        <f>IF(J256&gt;Datos!$C$45,N256-L256,0)</f>
        <v>0</v>
      </c>
      <c r="N256" s="325">
        <f>IF(J256=Datos!$C$45+1,-PMT((1+'Formato 6'!$E$27)^(1/12)-1,Datos!$C$46,K256),IF('Formato 6'!J256&lt;=Datos!$C$47,N255,0))</f>
        <v>0</v>
      </c>
      <c r="O256" s="325">
        <f>IF(J256=Datos!$C$45,'Formato 4'!$M$56,IF('Formato 6'!J256&gt;Datos!$C$45,'Formato 6'!K256-'Formato 6'!M256,0))</f>
        <v>0</v>
      </c>
      <c r="Q256" s="325">
        <f t="shared" si="17"/>
        <v>0</v>
      </c>
    </row>
    <row r="257" spans="2:17">
      <c r="B257" s="332">
        <f t="shared" si="15"/>
        <v>224</v>
      </c>
      <c r="C257" s="325">
        <f>IF(B257&gt;Datos!$C$45,'Formato 6'!G256,0)</f>
        <v>0</v>
      </c>
      <c r="D257" s="325">
        <f>IF(B257&gt;Datos!$C$45,C257*((1+$E$27)^(1/12)-1),0)</f>
        <v>0</v>
      </c>
      <c r="E257" s="325">
        <f>IF(B257&gt;Datos!$C$45,F257-D257,0)</f>
        <v>0</v>
      </c>
      <c r="F257" s="325">
        <f>IF(B257=Datos!$C$45+1,-PMT((1+'Formato 6'!$E$27)^(1/12)-1,Datos!$C$46,C257),IF('Formato 6'!B257&lt;=Datos!$C$47,F256,0))</f>
        <v>0</v>
      </c>
      <c r="G257" s="325">
        <f>IF(B257=Datos!$C$45,'Formato 4'!$F$56,IF('Formato 6'!B257&gt;Datos!$C$45,'Formato 6'!C257-'Formato 6'!E257,0))</f>
        <v>0</v>
      </c>
      <c r="J257" s="332">
        <f t="shared" si="16"/>
        <v>224</v>
      </c>
      <c r="K257" s="325">
        <f>IF(J257&gt;Datos!$C$45,'Formato 6'!O256,0)</f>
        <v>0</v>
      </c>
      <c r="L257" s="325">
        <f>IF(J257&gt;Datos!$C$45,K257*((1+$E$27)^(1/12)-1),0)</f>
        <v>0</v>
      </c>
      <c r="M257" s="325">
        <f>IF(J257&gt;Datos!$C$45,N257-L257,0)</f>
        <v>0</v>
      </c>
      <c r="N257" s="325">
        <f>IF(J257=Datos!$C$45+1,-PMT((1+'Formato 6'!$E$27)^(1/12)-1,Datos!$C$46,K257),IF('Formato 6'!J257&lt;=Datos!$C$47,N256,0))</f>
        <v>0</v>
      </c>
      <c r="O257" s="325">
        <f>IF(J257=Datos!$C$45,'Formato 4'!$M$56,IF('Formato 6'!J257&gt;Datos!$C$45,'Formato 6'!K257-'Formato 6'!M257,0))</f>
        <v>0</v>
      </c>
      <c r="Q257" s="325">
        <f t="shared" si="17"/>
        <v>0</v>
      </c>
    </row>
    <row r="258" spans="2:17">
      <c r="B258" s="332">
        <f t="shared" si="15"/>
        <v>225</v>
      </c>
      <c r="C258" s="325">
        <f>IF(B258&gt;Datos!$C$45,'Formato 6'!G257,0)</f>
        <v>0</v>
      </c>
      <c r="D258" s="325">
        <f>IF(B258&gt;Datos!$C$45,C258*((1+$E$27)^(1/12)-1),0)</f>
        <v>0</v>
      </c>
      <c r="E258" s="325">
        <f>IF(B258&gt;Datos!$C$45,F258-D258,0)</f>
        <v>0</v>
      </c>
      <c r="F258" s="325">
        <f>IF(B258=Datos!$C$45+1,-PMT((1+'Formato 6'!$E$27)^(1/12)-1,Datos!$C$46,C258),IF('Formato 6'!B258&lt;=Datos!$C$47,F257,0))</f>
        <v>0</v>
      </c>
      <c r="G258" s="325">
        <f>IF(B258=Datos!$C$45,'Formato 4'!$F$56,IF('Formato 6'!B258&gt;Datos!$C$45,'Formato 6'!C258-'Formato 6'!E258,0))</f>
        <v>0</v>
      </c>
      <c r="J258" s="332">
        <f t="shared" si="16"/>
        <v>225</v>
      </c>
      <c r="K258" s="325">
        <f>IF(J258&gt;Datos!$C$45,'Formato 6'!O257,0)</f>
        <v>0</v>
      </c>
      <c r="L258" s="325">
        <f>IF(J258&gt;Datos!$C$45,K258*((1+$E$27)^(1/12)-1),0)</f>
        <v>0</v>
      </c>
      <c r="M258" s="325">
        <f>IF(J258&gt;Datos!$C$45,N258-L258,0)</f>
        <v>0</v>
      </c>
      <c r="N258" s="325">
        <f>IF(J258=Datos!$C$45+1,-PMT((1+'Formato 6'!$E$27)^(1/12)-1,Datos!$C$46,K258),IF('Formato 6'!J258&lt;=Datos!$C$47,N257,0))</f>
        <v>0</v>
      </c>
      <c r="O258" s="325">
        <f>IF(J258=Datos!$C$45,'Formato 4'!$M$56,IF('Formato 6'!J258&gt;Datos!$C$45,'Formato 6'!K258-'Formato 6'!M258,0))</f>
        <v>0</v>
      </c>
      <c r="Q258" s="325">
        <f t="shared" si="17"/>
        <v>0</v>
      </c>
    </row>
    <row r="259" spans="2:17">
      <c r="B259" s="332">
        <f t="shared" si="15"/>
        <v>226</v>
      </c>
      <c r="C259" s="325">
        <f>IF(B259&gt;Datos!$C$45,'Formato 6'!G258,0)</f>
        <v>0</v>
      </c>
      <c r="D259" s="325">
        <f>IF(B259&gt;Datos!$C$45,C259*((1+$E$27)^(1/12)-1),0)</f>
        <v>0</v>
      </c>
      <c r="E259" s="325">
        <f>IF(B259&gt;Datos!$C$45,F259-D259,0)</f>
        <v>0</v>
      </c>
      <c r="F259" s="325">
        <f>IF(B259=Datos!$C$45+1,-PMT((1+'Formato 6'!$E$27)^(1/12)-1,Datos!$C$46,C259),IF('Formato 6'!B259&lt;=Datos!$C$47,F258,0))</f>
        <v>0</v>
      </c>
      <c r="G259" s="325">
        <f>IF(B259=Datos!$C$45,'Formato 4'!$F$56,IF('Formato 6'!B259&gt;Datos!$C$45,'Formato 6'!C259-'Formato 6'!E259,0))</f>
        <v>0</v>
      </c>
      <c r="J259" s="332">
        <f t="shared" si="16"/>
        <v>226</v>
      </c>
      <c r="K259" s="325">
        <f>IF(J259&gt;Datos!$C$45,'Formato 6'!O258,0)</f>
        <v>0</v>
      </c>
      <c r="L259" s="325">
        <f>IF(J259&gt;Datos!$C$45,K259*((1+$E$27)^(1/12)-1),0)</f>
        <v>0</v>
      </c>
      <c r="M259" s="325">
        <f>IF(J259&gt;Datos!$C$45,N259-L259,0)</f>
        <v>0</v>
      </c>
      <c r="N259" s="325">
        <f>IF(J259=Datos!$C$45+1,-PMT((1+'Formato 6'!$E$27)^(1/12)-1,Datos!$C$46,K259),IF('Formato 6'!J259&lt;=Datos!$C$47,N258,0))</f>
        <v>0</v>
      </c>
      <c r="O259" s="325">
        <f>IF(J259=Datos!$C$45,'Formato 4'!$M$56,IF('Formato 6'!J259&gt;Datos!$C$45,'Formato 6'!K259-'Formato 6'!M259,0))</f>
        <v>0</v>
      </c>
      <c r="Q259" s="325">
        <f t="shared" si="17"/>
        <v>0</v>
      </c>
    </row>
    <row r="260" spans="2:17">
      <c r="B260" s="332">
        <f t="shared" si="15"/>
        <v>227</v>
      </c>
      <c r="C260" s="325">
        <f>IF(B260&gt;Datos!$C$45,'Formato 6'!G259,0)</f>
        <v>0</v>
      </c>
      <c r="D260" s="325">
        <f>IF(B260&gt;Datos!$C$45,C260*((1+$E$27)^(1/12)-1),0)</f>
        <v>0</v>
      </c>
      <c r="E260" s="325">
        <f>IF(B260&gt;Datos!$C$45,F260-D260,0)</f>
        <v>0</v>
      </c>
      <c r="F260" s="325">
        <f>IF(B260=Datos!$C$45+1,-PMT((1+'Formato 6'!$E$27)^(1/12)-1,Datos!$C$46,C260),IF('Formato 6'!B260&lt;=Datos!$C$47,F259,0))</f>
        <v>0</v>
      </c>
      <c r="G260" s="325">
        <f>IF(B260=Datos!$C$45,'Formato 4'!$F$56,IF('Formato 6'!B260&gt;Datos!$C$45,'Formato 6'!C260-'Formato 6'!E260,0))</f>
        <v>0</v>
      </c>
      <c r="J260" s="332">
        <f t="shared" si="16"/>
        <v>227</v>
      </c>
      <c r="K260" s="325">
        <f>IF(J260&gt;Datos!$C$45,'Formato 6'!O259,0)</f>
        <v>0</v>
      </c>
      <c r="L260" s="325">
        <f>IF(J260&gt;Datos!$C$45,K260*((1+$E$27)^(1/12)-1),0)</f>
        <v>0</v>
      </c>
      <c r="M260" s="325">
        <f>IF(J260&gt;Datos!$C$45,N260-L260,0)</f>
        <v>0</v>
      </c>
      <c r="N260" s="325">
        <f>IF(J260=Datos!$C$45+1,-PMT((1+'Formato 6'!$E$27)^(1/12)-1,Datos!$C$46,K260),IF('Formato 6'!J260&lt;=Datos!$C$47,N259,0))</f>
        <v>0</v>
      </c>
      <c r="O260" s="325">
        <f>IF(J260=Datos!$C$45,'Formato 4'!$M$56,IF('Formato 6'!J260&gt;Datos!$C$45,'Formato 6'!K260-'Formato 6'!M260,0))</f>
        <v>0</v>
      </c>
      <c r="Q260" s="325">
        <f t="shared" si="17"/>
        <v>0</v>
      </c>
    </row>
    <row r="261" spans="2:17">
      <c r="B261" s="332">
        <f t="shared" si="15"/>
        <v>228</v>
      </c>
      <c r="C261" s="325">
        <f>IF(B261&gt;Datos!$C$45,'Formato 6'!G260,0)</f>
        <v>0</v>
      </c>
      <c r="D261" s="325">
        <f>IF(B261&gt;Datos!$C$45,C261*((1+$E$27)^(1/12)-1),0)</f>
        <v>0</v>
      </c>
      <c r="E261" s="325">
        <f>IF(B261&gt;Datos!$C$45,F261-D261,0)</f>
        <v>0</v>
      </c>
      <c r="F261" s="325">
        <f>IF(B261=Datos!$C$45+1,-PMT((1+'Formato 6'!$E$27)^(1/12)-1,Datos!$C$46,C261),IF('Formato 6'!B261&lt;=Datos!$C$47,F260,0))</f>
        <v>0</v>
      </c>
      <c r="G261" s="325">
        <f>IF(B261=Datos!$C$45,'Formato 4'!$F$56,IF('Formato 6'!B261&gt;Datos!$C$45,'Formato 6'!C261-'Formato 6'!E261,0))</f>
        <v>0</v>
      </c>
      <c r="J261" s="332">
        <f t="shared" si="16"/>
        <v>228</v>
      </c>
      <c r="K261" s="325">
        <f>IF(J261&gt;Datos!$C$45,'Formato 6'!O260,0)</f>
        <v>0</v>
      </c>
      <c r="L261" s="325">
        <f>IF(J261&gt;Datos!$C$45,K261*((1+$E$27)^(1/12)-1),0)</f>
        <v>0</v>
      </c>
      <c r="M261" s="325">
        <f>IF(J261&gt;Datos!$C$45,N261-L261,0)</f>
        <v>0</v>
      </c>
      <c r="N261" s="325">
        <f>IF(J261=Datos!$C$45+1,-PMT((1+'Formato 6'!$E$27)^(1/12)-1,Datos!$C$46,K261),IF('Formato 6'!J261&lt;=Datos!$C$47,N260,0))</f>
        <v>0</v>
      </c>
      <c r="O261" s="325">
        <f>IF(J261=Datos!$C$45,'Formato 4'!$M$56,IF('Formato 6'!J261&gt;Datos!$C$45,'Formato 6'!K261-'Formato 6'!M261,0))</f>
        <v>0</v>
      </c>
      <c r="Q261" s="325">
        <f t="shared" si="17"/>
        <v>0</v>
      </c>
    </row>
    <row r="262" spans="2:17">
      <c r="B262" s="332">
        <f t="shared" si="15"/>
        <v>229</v>
      </c>
      <c r="C262" s="325">
        <f>IF(B262&gt;Datos!$C$45,'Formato 6'!G261,0)</f>
        <v>0</v>
      </c>
      <c r="D262" s="325">
        <f>IF(B262&gt;Datos!$C$45,C262*((1+$E$27)^(1/12)-1),0)</f>
        <v>0</v>
      </c>
      <c r="E262" s="325">
        <f>IF(B262&gt;Datos!$C$45,F262-D262,0)</f>
        <v>0</v>
      </c>
      <c r="F262" s="325">
        <f>IF(B262=Datos!$C$45+1,-PMT((1+'Formato 6'!$E$27)^(1/12)-1,Datos!$C$46,C262),IF('Formato 6'!B262&lt;=Datos!$C$47,F261,0))</f>
        <v>0</v>
      </c>
      <c r="G262" s="325">
        <f>IF(B262=Datos!$C$45,'Formato 4'!$F$56,IF('Formato 6'!B262&gt;Datos!$C$45,'Formato 6'!C262-'Formato 6'!E262,0))</f>
        <v>0</v>
      </c>
      <c r="J262" s="332">
        <f t="shared" si="16"/>
        <v>229</v>
      </c>
      <c r="K262" s="325">
        <f>IF(J262&gt;Datos!$C$45,'Formato 6'!O261,0)</f>
        <v>0</v>
      </c>
      <c r="L262" s="325">
        <f>IF(J262&gt;Datos!$C$45,K262*((1+$E$27)^(1/12)-1),0)</f>
        <v>0</v>
      </c>
      <c r="M262" s="325">
        <f>IF(J262&gt;Datos!$C$45,N262-L262,0)</f>
        <v>0</v>
      </c>
      <c r="N262" s="325">
        <f>IF(J262=Datos!$C$45+1,-PMT((1+'Formato 6'!$E$27)^(1/12)-1,Datos!$C$46,K262),IF('Formato 6'!J262&lt;=Datos!$C$47,N261,0))</f>
        <v>0</v>
      </c>
      <c r="O262" s="325">
        <f>IF(J262=Datos!$C$45,'Formato 4'!$M$56,IF('Formato 6'!J262&gt;Datos!$C$45,'Formato 6'!K262-'Formato 6'!M262,0))</f>
        <v>0</v>
      </c>
      <c r="Q262" s="325">
        <f t="shared" si="17"/>
        <v>0</v>
      </c>
    </row>
    <row r="263" spans="2:17">
      <c r="B263" s="332">
        <f t="shared" si="15"/>
        <v>230</v>
      </c>
      <c r="C263" s="325">
        <f>IF(B263&gt;Datos!$C$45,'Formato 6'!G262,0)</f>
        <v>0</v>
      </c>
      <c r="D263" s="325">
        <f>IF(B263&gt;Datos!$C$45,C263*((1+$E$27)^(1/12)-1),0)</f>
        <v>0</v>
      </c>
      <c r="E263" s="325">
        <f>IF(B263&gt;Datos!$C$45,F263-D263,0)</f>
        <v>0</v>
      </c>
      <c r="F263" s="325">
        <f>IF(B263=Datos!$C$45+1,-PMT((1+'Formato 6'!$E$27)^(1/12)-1,Datos!$C$46,C263),IF('Formato 6'!B263&lt;=Datos!$C$47,F262,0))</f>
        <v>0</v>
      </c>
      <c r="G263" s="325">
        <f>IF(B263=Datos!$C$45,'Formato 4'!$F$56,IF('Formato 6'!B263&gt;Datos!$C$45,'Formato 6'!C263-'Formato 6'!E263,0))</f>
        <v>0</v>
      </c>
      <c r="J263" s="332">
        <f t="shared" si="16"/>
        <v>230</v>
      </c>
      <c r="K263" s="325">
        <f>IF(J263&gt;Datos!$C$45,'Formato 6'!O262,0)</f>
        <v>0</v>
      </c>
      <c r="L263" s="325">
        <f>IF(J263&gt;Datos!$C$45,K263*((1+$E$27)^(1/12)-1),0)</f>
        <v>0</v>
      </c>
      <c r="M263" s="325">
        <f>IF(J263&gt;Datos!$C$45,N263-L263,0)</f>
        <v>0</v>
      </c>
      <c r="N263" s="325">
        <f>IF(J263=Datos!$C$45+1,-PMT((1+'Formato 6'!$E$27)^(1/12)-1,Datos!$C$46,K263),IF('Formato 6'!J263&lt;=Datos!$C$47,N262,0))</f>
        <v>0</v>
      </c>
      <c r="O263" s="325">
        <f>IF(J263=Datos!$C$45,'Formato 4'!$M$56,IF('Formato 6'!J263&gt;Datos!$C$45,'Formato 6'!K263-'Formato 6'!M263,0))</f>
        <v>0</v>
      </c>
      <c r="Q263" s="325">
        <f t="shared" si="17"/>
        <v>0</v>
      </c>
    </row>
    <row r="264" spans="2:17">
      <c r="B264" s="332">
        <f t="shared" si="15"/>
        <v>231</v>
      </c>
      <c r="C264" s="325">
        <f>IF(B264&gt;Datos!$C$45,'Formato 6'!G263,0)</f>
        <v>0</v>
      </c>
      <c r="D264" s="325">
        <f>IF(B264&gt;Datos!$C$45,C264*((1+$E$27)^(1/12)-1),0)</f>
        <v>0</v>
      </c>
      <c r="E264" s="325">
        <f>IF(B264&gt;Datos!$C$45,F264-D264,0)</f>
        <v>0</v>
      </c>
      <c r="F264" s="325">
        <f>IF(B264=Datos!$C$45+1,-PMT((1+'Formato 6'!$E$27)^(1/12)-1,Datos!$C$46,C264),IF('Formato 6'!B264&lt;=Datos!$C$47,F263,0))</f>
        <v>0</v>
      </c>
      <c r="G264" s="325">
        <f>IF(B264=Datos!$C$45,'Formato 4'!$F$56,IF('Formato 6'!B264&gt;Datos!$C$45,'Formato 6'!C264-'Formato 6'!E264,0))</f>
        <v>0</v>
      </c>
      <c r="J264" s="332">
        <f t="shared" si="16"/>
        <v>231</v>
      </c>
      <c r="K264" s="325">
        <f>IF(J264&gt;Datos!$C$45,'Formato 6'!O263,0)</f>
        <v>0</v>
      </c>
      <c r="L264" s="325">
        <f>IF(J264&gt;Datos!$C$45,K264*((1+$E$27)^(1/12)-1),0)</f>
        <v>0</v>
      </c>
      <c r="M264" s="325">
        <f>IF(J264&gt;Datos!$C$45,N264-L264,0)</f>
        <v>0</v>
      </c>
      <c r="N264" s="325">
        <f>IF(J264=Datos!$C$45+1,-PMT((1+'Formato 6'!$E$27)^(1/12)-1,Datos!$C$46,K264),IF('Formato 6'!J264&lt;=Datos!$C$47,N263,0))</f>
        <v>0</v>
      </c>
      <c r="O264" s="325">
        <f>IF(J264=Datos!$C$45,'Formato 4'!$M$56,IF('Formato 6'!J264&gt;Datos!$C$45,'Formato 6'!K264-'Formato 6'!M264,0))</f>
        <v>0</v>
      </c>
      <c r="Q264" s="325">
        <f t="shared" si="17"/>
        <v>0</v>
      </c>
    </row>
    <row r="265" spans="2:17">
      <c r="B265" s="332">
        <f t="shared" si="15"/>
        <v>232</v>
      </c>
      <c r="C265" s="325">
        <f>IF(B265&gt;Datos!$C$45,'Formato 6'!G264,0)</f>
        <v>0</v>
      </c>
      <c r="D265" s="325">
        <f>IF(B265&gt;Datos!$C$45,C265*((1+$E$27)^(1/12)-1),0)</f>
        <v>0</v>
      </c>
      <c r="E265" s="325">
        <f>IF(B265&gt;Datos!$C$45,F265-D265,0)</f>
        <v>0</v>
      </c>
      <c r="F265" s="325">
        <f>IF(B265=Datos!$C$45+1,-PMT((1+'Formato 6'!$E$27)^(1/12)-1,Datos!$C$46,C265),IF('Formato 6'!B265&lt;=Datos!$C$47,F264,0))</f>
        <v>0</v>
      </c>
      <c r="G265" s="325">
        <f>IF(B265=Datos!$C$45,'Formato 4'!$F$56,IF('Formato 6'!B265&gt;Datos!$C$45,'Formato 6'!C265-'Formato 6'!E265,0))</f>
        <v>0</v>
      </c>
      <c r="J265" s="332">
        <f t="shared" si="16"/>
        <v>232</v>
      </c>
      <c r="K265" s="325">
        <f>IF(J265&gt;Datos!$C$45,'Formato 6'!O264,0)</f>
        <v>0</v>
      </c>
      <c r="L265" s="325">
        <f>IF(J265&gt;Datos!$C$45,K265*((1+$E$27)^(1/12)-1),0)</f>
        <v>0</v>
      </c>
      <c r="M265" s="325">
        <f>IF(J265&gt;Datos!$C$45,N265-L265,0)</f>
        <v>0</v>
      </c>
      <c r="N265" s="325">
        <f>IF(J265=Datos!$C$45+1,-PMT((1+'Formato 6'!$E$27)^(1/12)-1,Datos!$C$46,K265),IF('Formato 6'!J265&lt;=Datos!$C$47,N264,0))</f>
        <v>0</v>
      </c>
      <c r="O265" s="325">
        <f>IF(J265=Datos!$C$45,'Formato 4'!$M$56,IF('Formato 6'!J265&gt;Datos!$C$45,'Formato 6'!K265-'Formato 6'!M265,0))</f>
        <v>0</v>
      </c>
      <c r="Q265" s="325">
        <f t="shared" si="17"/>
        <v>0</v>
      </c>
    </row>
    <row r="266" spans="2:17">
      <c r="B266" s="332">
        <f t="shared" si="15"/>
        <v>233</v>
      </c>
      <c r="C266" s="325">
        <f>IF(B266&gt;Datos!$C$45,'Formato 6'!G265,0)</f>
        <v>0</v>
      </c>
      <c r="D266" s="325">
        <f>IF(B266&gt;Datos!$C$45,C266*((1+$E$27)^(1/12)-1),0)</f>
        <v>0</v>
      </c>
      <c r="E266" s="325">
        <f>IF(B266&gt;Datos!$C$45,F266-D266,0)</f>
        <v>0</v>
      </c>
      <c r="F266" s="325">
        <f>IF(B266=Datos!$C$45+1,-PMT((1+'Formato 6'!$E$27)^(1/12)-1,Datos!$C$46,C266),IF('Formato 6'!B266&lt;=Datos!$C$47,F265,0))</f>
        <v>0</v>
      </c>
      <c r="G266" s="325">
        <f>IF(B266=Datos!$C$45,'Formato 4'!$F$56,IF('Formato 6'!B266&gt;Datos!$C$45,'Formato 6'!C266-'Formato 6'!E266,0))</f>
        <v>0</v>
      </c>
      <c r="J266" s="332">
        <f t="shared" si="16"/>
        <v>233</v>
      </c>
      <c r="K266" s="325">
        <f>IF(J266&gt;Datos!$C$45,'Formato 6'!O265,0)</f>
        <v>0</v>
      </c>
      <c r="L266" s="325">
        <f>IF(J266&gt;Datos!$C$45,K266*((1+$E$27)^(1/12)-1),0)</f>
        <v>0</v>
      </c>
      <c r="M266" s="325">
        <f>IF(J266&gt;Datos!$C$45,N266-L266,0)</f>
        <v>0</v>
      </c>
      <c r="N266" s="325">
        <f>IF(J266=Datos!$C$45+1,-PMT((1+'Formato 6'!$E$27)^(1/12)-1,Datos!$C$46,K266),IF('Formato 6'!J266&lt;=Datos!$C$47,N265,0))</f>
        <v>0</v>
      </c>
      <c r="O266" s="325">
        <f>IF(J266=Datos!$C$45,'Formato 4'!$M$56,IF('Formato 6'!J266&gt;Datos!$C$45,'Formato 6'!K266-'Formato 6'!M266,0))</f>
        <v>0</v>
      </c>
      <c r="Q266" s="325">
        <f t="shared" si="17"/>
        <v>0</v>
      </c>
    </row>
    <row r="267" spans="2:17">
      <c r="B267" s="332">
        <f t="shared" si="15"/>
        <v>234</v>
      </c>
      <c r="C267" s="325">
        <f>IF(B267&gt;Datos!$C$45,'Formato 6'!G266,0)</f>
        <v>0</v>
      </c>
      <c r="D267" s="325">
        <f>IF(B267&gt;Datos!$C$45,C267*((1+$E$27)^(1/12)-1),0)</f>
        <v>0</v>
      </c>
      <c r="E267" s="325">
        <f>IF(B267&gt;Datos!$C$45,F267-D267,0)</f>
        <v>0</v>
      </c>
      <c r="F267" s="325">
        <f>IF(B267=Datos!$C$45+1,-PMT((1+'Formato 6'!$E$27)^(1/12)-1,Datos!$C$46,C267),IF('Formato 6'!B267&lt;=Datos!$C$47,F266,0))</f>
        <v>0</v>
      </c>
      <c r="G267" s="325">
        <f>IF(B267=Datos!$C$45,'Formato 4'!$F$56,IF('Formato 6'!B267&gt;Datos!$C$45,'Formato 6'!C267-'Formato 6'!E267,0))</f>
        <v>0</v>
      </c>
      <c r="J267" s="332">
        <f t="shared" si="16"/>
        <v>234</v>
      </c>
      <c r="K267" s="325">
        <f>IF(J267&gt;Datos!$C$45,'Formato 6'!O266,0)</f>
        <v>0</v>
      </c>
      <c r="L267" s="325">
        <f>IF(J267&gt;Datos!$C$45,K267*((1+$E$27)^(1/12)-1),0)</f>
        <v>0</v>
      </c>
      <c r="M267" s="325">
        <f>IF(J267&gt;Datos!$C$45,N267-L267,0)</f>
        <v>0</v>
      </c>
      <c r="N267" s="325">
        <f>IF(J267=Datos!$C$45+1,-PMT((1+'Formato 6'!$E$27)^(1/12)-1,Datos!$C$46,K267),IF('Formato 6'!J267&lt;=Datos!$C$47,N266,0))</f>
        <v>0</v>
      </c>
      <c r="O267" s="325">
        <f>IF(J267=Datos!$C$45,'Formato 4'!$M$56,IF('Formato 6'!J267&gt;Datos!$C$45,'Formato 6'!K267-'Formato 6'!M267,0))</f>
        <v>0</v>
      </c>
      <c r="Q267" s="325">
        <f t="shared" si="17"/>
        <v>0</v>
      </c>
    </row>
    <row r="268" spans="2:17">
      <c r="B268"/>
      <c r="C268"/>
      <c r="D268"/>
      <c r="E268"/>
      <c r="F268"/>
      <c r="G268"/>
    </row>
    <row r="269" spans="2:17">
      <c r="B269"/>
      <c r="C269"/>
      <c r="D269"/>
      <c r="E269"/>
      <c r="F269"/>
      <c r="G269"/>
    </row>
    <row r="270" spans="2:17">
      <c r="B270"/>
      <c r="C270"/>
      <c r="D270"/>
      <c r="E270"/>
      <c r="F270"/>
      <c r="G270"/>
    </row>
    <row r="271" spans="2:17">
      <c r="B271"/>
      <c r="C271"/>
      <c r="D271"/>
      <c r="E271"/>
      <c r="F271"/>
      <c r="G271"/>
    </row>
    <row r="272" spans="2:17">
      <c r="B272"/>
      <c r="C272"/>
      <c r="D272"/>
      <c r="E272"/>
      <c r="F272"/>
      <c r="G272"/>
    </row>
    <row r="273" spans="2:7">
      <c r="B273"/>
      <c r="C273"/>
      <c r="D273"/>
      <c r="E273"/>
      <c r="F273"/>
      <c r="G273"/>
    </row>
  </sheetData>
  <sheetProtection algorithmName="SHA-512" hashValue="le2NK+nazGAm3xG2s0OfFewLVDpSTTJADqHo3Glp4XhoOcONxVE/99ypMomk2+QKt3zPLg7pSeNAQIx6bVtBlQ==" saltValue="GpJtTD5RflrOenW2eHQAVw==" spinCount="100000" sheet="1" objects="1" scenarios="1"/>
  <mergeCells count="4">
    <mergeCell ref="C27:D27"/>
    <mergeCell ref="B25:G25"/>
    <mergeCell ref="J25:O25"/>
    <mergeCell ref="K27:L27"/>
  </mergeCells>
  <phoneticPr fontId="13" type="noConversion"/>
  <pageMargins left="0.56944444444444398" right="0.7" top="1.5" bottom="0.75" header="0.3" footer="0.3"/>
  <pageSetup orientation="portrait" r:id="rId1"/>
  <headerFooter>
    <oddHeader>&amp;L&amp;G&amp;C&amp;"Arial,Normal"&amp;9ANEXO PE-FF
FORMATO 4: DETERMINACIÓN DE 
LA CONTRAPRESTACIÓN T1&amp;R&amp;G</oddHeader>
    <oddFooter>&amp;L&amp;"Arial,Normal"&amp;8PTAR Chihuahua Norte y PTAR Chihuahua Sur. Licitación Pública Presencial número 025-2019-JMAS-IPLP-RP-P.&amp;R&amp;"Arial,Normal"&amp;P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8820-38E3-4F40-AB82-FA36C0312082}">
  <dimension ref="B2:J49"/>
  <sheetViews>
    <sheetView topLeftCell="A12" workbookViewId="0">
      <selection activeCell="H32" sqref="H32"/>
    </sheetView>
  </sheetViews>
  <sheetFormatPr baseColWidth="10" defaultColWidth="10.3984375" defaultRowHeight="13"/>
  <cols>
    <col min="1" max="1" width="8" style="1" customWidth="1"/>
    <col min="2" max="2" width="3.796875" style="1" customWidth="1"/>
    <col min="3" max="3" width="62" style="1" customWidth="1"/>
    <col min="4" max="4" width="21" style="1" customWidth="1"/>
    <col min="5" max="5" width="16.796875" style="1" customWidth="1"/>
    <col min="6" max="6" width="16.19921875" style="1" customWidth="1"/>
    <col min="7" max="7" width="12.3984375" style="1" customWidth="1"/>
    <col min="8" max="8" width="19.3984375" style="1" customWidth="1"/>
    <col min="9" max="10" width="13.59765625" style="1" bestFit="1" customWidth="1"/>
    <col min="11" max="11" width="11.3984375" style="1" customWidth="1"/>
    <col min="12" max="12" width="10.3984375" style="1"/>
    <col min="13" max="16" width="19.3984375" style="1" customWidth="1"/>
    <col min="17" max="16384" width="10.3984375" style="1"/>
  </cols>
  <sheetData>
    <row r="2" spans="3:9">
      <c r="C2" s="8"/>
      <c r="D2" s="8"/>
      <c r="E2" s="8"/>
      <c r="F2" s="8"/>
      <c r="G2" s="8"/>
      <c r="H2" s="8"/>
      <c r="I2" s="74"/>
    </row>
    <row r="3" spans="3:9">
      <c r="C3" s="8"/>
      <c r="D3" s="8"/>
      <c r="E3" s="8"/>
      <c r="F3" s="8"/>
      <c r="G3" s="8"/>
      <c r="H3" s="8"/>
      <c r="I3" s="74"/>
    </row>
    <row r="4" spans="3:9">
      <c r="C4" s="8"/>
      <c r="D4" s="8"/>
      <c r="E4" s="8"/>
      <c r="F4" s="8"/>
      <c r="G4" s="8"/>
      <c r="H4" s="8"/>
      <c r="I4" s="74"/>
    </row>
    <row r="5" spans="3:9">
      <c r="G5" s="8"/>
      <c r="H5" s="8"/>
      <c r="I5" s="74"/>
    </row>
    <row r="6" spans="3:9">
      <c r="G6" s="8"/>
      <c r="H6" s="8"/>
      <c r="I6" s="74"/>
    </row>
    <row r="7" spans="3:9">
      <c r="G7" s="8"/>
      <c r="H7" s="8"/>
      <c r="I7" s="74"/>
    </row>
    <row r="8" spans="3:9">
      <c r="G8" s="8"/>
      <c r="H8" s="8"/>
      <c r="I8" s="74"/>
    </row>
    <row r="9" spans="3:9">
      <c r="G9" s="8"/>
      <c r="H9" s="8"/>
      <c r="I9" s="74"/>
    </row>
    <row r="10" spans="3:9">
      <c r="G10" s="8"/>
      <c r="H10" s="8"/>
      <c r="I10" s="74"/>
    </row>
    <row r="11" spans="3:9">
      <c r="G11" s="8"/>
      <c r="H11" s="8"/>
      <c r="I11" s="74"/>
    </row>
    <row r="12" spans="3:9">
      <c r="G12" s="8"/>
      <c r="H12" s="8"/>
      <c r="I12" s="74"/>
    </row>
    <row r="13" spans="3:9">
      <c r="G13" s="8"/>
      <c r="H13" s="8"/>
      <c r="I13" s="74"/>
    </row>
    <row r="14" spans="3:9">
      <c r="G14" s="8"/>
      <c r="H14" s="8"/>
      <c r="I14" s="74"/>
    </row>
    <row r="15" spans="3:9">
      <c r="G15" s="8"/>
      <c r="H15" s="8"/>
      <c r="I15" s="74"/>
    </row>
    <row r="16" spans="3:9">
      <c r="G16" s="8"/>
      <c r="H16" s="8"/>
      <c r="I16" s="74"/>
    </row>
    <row r="17" spans="2:10">
      <c r="G17" s="8"/>
      <c r="H17" s="8"/>
      <c r="I17" s="74"/>
    </row>
    <row r="18" spans="2:10">
      <c r="C18" s="3" t="str">
        <f>+Datos!$B$9</f>
        <v>Gobierno del Estado de Jalisco</v>
      </c>
      <c r="G18" s="8"/>
      <c r="H18" s="8"/>
      <c r="I18" s="74"/>
    </row>
    <row r="19" spans="2:10">
      <c r="C19" s="3" t="str">
        <f>+Datos!$B$10</f>
        <v>Comisión Estatal del Agua de Jalisco</v>
      </c>
      <c r="G19" s="8"/>
      <c r="H19" s="8"/>
      <c r="I19" s="74"/>
    </row>
    <row r="20" spans="2:10">
      <c r="G20" s="8"/>
      <c r="H20" s="8"/>
      <c r="I20" s="74"/>
    </row>
    <row r="21" spans="2:10">
      <c r="G21" s="8"/>
      <c r="H21" s="8"/>
      <c r="I21" s="74"/>
    </row>
    <row r="22" spans="2:10">
      <c r="C22" s="3" t="str">
        <f>+Datos!$B$13&amp;+Datos!$C$13</f>
        <v xml:space="preserve">Licitación Pública Nº </v>
      </c>
      <c r="G22" s="8"/>
      <c r="H22" s="8"/>
      <c r="I22" s="74"/>
    </row>
    <row r="23" spans="2:10">
      <c r="C23" s="3" t="str">
        <f>+Datos!$B$14&amp;+Datos!$C$14</f>
        <v xml:space="preserve">Nombre de la Empresa: </v>
      </c>
      <c r="G23" s="8"/>
      <c r="H23" s="8"/>
      <c r="I23" s="74"/>
    </row>
    <row r="24" spans="2:10" ht="18">
      <c r="C24" s="3" t="str">
        <f>+Datos!$B$15&amp;+Datos!$C$15</f>
        <v>Nombre y Firma del Representante Legal:</v>
      </c>
      <c r="G24" s="232"/>
      <c r="H24" s="232"/>
      <c r="I24" s="232"/>
    </row>
    <row r="25" spans="2:10" ht="18">
      <c r="G25" s="232"/>
      <c r="H25" s="232"/>
      <c r="I25" s="232"/>
    </row>
    <row r="26" spans="2:10">
      <c r="C26" s="233" t="str">
        <f>+'Formato 1'!$C$24</f>
        <v xml:space="preserve">Pesos mexicanos a precios de: </v>
      </c>
      <c r="D26" s="512">
        <f>+'Formato 1'!$D$24</f>
        <v>0</v>
      </c>
      <c r="G26" s="8"/>
      <c r="H26" s="8"/>
      <c r="I26" s="8"/>
    </row>
    <row r="27" spans="2:10">
      <c r="C27"/>
      <c r="D27"/>
      <c r="E27"/>
      <c r="F27"/>
      <c r="G27" s="231"/>
      <c r="H27" s="8"/>
      <c r="I27" s="74"/>
    </row>
    <row r="28" spans="2:10">
      <c r="H28" s="23"/>
      <c r="I28" s="23"/>
      <c r="J28" s="23"/>
    </row>
    <row r="29" spans="2:10">
      <c r="C29" s="608" t="s">
        <v>261</v>
      </c>
      <c r="D29" s="608"/>
      <c r="E29" s="608"/>
      <c r="F29" s="608"/>
    </row>
    <row r="31" spans="2:10" ht="42">
      <c r="C31" s="38" t="s">
        <v>33</v>
      </c>
      <c r="D31" s="38" t="s">
        <v>34</v>
      </c>
      <c r="E31" s="39" t="s">
        <v>35</v>
      </c>
      <c r="F31" s="39" t="s">
        <v>36</v>
      </c>
    </row>
    <row r="32" spans="2:10" ht="28">
      <c r="B32" s="40" t="s">
        <v>211</v>
      </c>
      <c r="C32" s="45" t="s">
        <v>91</v>
      </c>
      <c r="D32" s="395">
        <f>+'Formato 7B'!F63</f>
        <v>0</v>
      </c>
      <c r="E32" s="34"/>
      <c r="F32" s="47">
        <f t="shared" ref="F32:F43" si="0">IF($D$44=0,0,D32/$D$44)</f>
        <v>0</v>
      </c>
      <c r="H32" s="30"/>
    </row>
    <row r="33" spans="2:9" ht="28">
      <c r="B33" s="40" t="s">
        <v>212</v>
      </c>
      <c r="C33" s="45" t="s">
        <v>92</v>
      </c>
      <c r="D33" s="395">
        <f>+'Formato 7A-2'!J18</f>
        <v>0</v>
      </c>
      <c r="E33" s="34"/>
      <c r="F33" s="47">
        <f t="shared" si="0"/>
        <v>0</v>
      </c>
      <c r="H33" s="30"/>
    </row>
    <row r="34" spans="2:9" ht="14">
      <c r="B34" s="40" t="s">
        <v>213</v>
      </c>
      <c r="C34" s="45" t="s">
        <v>160</v>
      </c>
      <c r="D34" s="395">
        <f>IF('Formato 1'!$D$60=0,0,Datos!$C$36)</f>
        <v>0</v>
      </c>
      <c r="E34" s="34"/>
      <c r="F34" s="47">
        <f t="shared" si="0"/>
        <v>0</v>
      </c>
      <c r="H34" s="30"/>
    </row>
    <row r="35" spans="2:9" ht="28">
      <c r="B35" s="40" t="s">
        <v>214</v>
      </c>
      <c r="C35" s="45" t="s">
        <v>87</v>
      </c>
      <c r="D35" s="395">
        <f>+'Formato 7D'!G76</f>
        <v>0</v>
      </c>
      <c r="E35" s="34"/>
      <c r="F35" s="47">
        <f t="shared" si="0"/>
        <v>0</v>
      </c>
      <c r="H35" s="30"/>
    </row>
    <row r="36" spans="2:9" ht="28">
      <c r="B36" s="40" t="s">
        <v>215</v>
      </c>
      <c r="C36" s="45" t="s">
        <v>88</v>
      </c>
      <c r="D36" s="395">
        <f>+'Formato 7D'!N76</f>
        <v>0</v>
      </c>
      <c r="E36" s="34"/>
      <c r="F36" s="47">
        <f t="shared" si="0"/>
        <v>0</v>
      </c>
      <c r="H36" s="30"/>
    </row>
    <row r="37" spans="2:9" ht="36" customHeight="1">
      <c r="B37" s="40" t="s">
        <v>216</v>
      </c>
      <c r="C37" s="45" t="s">
        <v>90</v>
      </c>
      <c r="D37" s="395">
        <f>+'Formato 7E'!F78</f>
        <v>0</v>
      </c>
      <c r="E37" s="34"/>
      <c r="F37" s="47">
        <f t="shared" si="0"/>
        <v>0</v>
      </c>
      <c r="G37"/>
      <c r="H37"/>
    </row>
    <row r="38" spans="2:9" ht="14">
      <c r="B38" s="40" t="s">
        <v>217</v>
      </c>
      <c r="C38" s="45" t="s">
        <v>227</v>
      </c>
      <c r="D38" s="395">
        <f>IF('Formato 1'!$D$60=0,0,+Datos!C38)</f>
        <v>0</v>
      </c>
      <c r="E38" s="34"/>
      <c r="F38" s="47">
        <f t="shared" si="0"/>
        <v>0</v>
      </c>
      <c r="G38"/>
      <c r="H38"/>
    </row>
    <row r="39" spans="2:9" ht="14">
      <c r="B39" s="40" t="s">
        <v>218</v>
      </c>
      <c r="C39" s="45" t="s">
        <v>205</v>
      </c>
      <c r="D39" s="395">
        <f>IF('Formato 1'!D32=0,0,Datos!C37)</f>
        <v>0</v>
      </c>
      <c r="E39" s="34"/>
      <c r="F39" s="47">
        <f t="shared" si="0"/>
        <v>0</v>
      </c>
      <c r="G39"/>
      <c r="H39"/>
    </row>
    <row r="40" spans="2:9" ht="14">
      <c r="B40" s="40" t="s">
        <v>219</v>
      </c>
      <c r="C40" s="45" t="s">
        <v>39</v>
      </c>
      <c r="D40" s="395">
        <f>+IF('Formato 1'!D29=0,0,Datos!C35)</f>
        <v>0</v>
      </c>
      <c r="E40" s="34"/>
      <c r="F40" s="47">
        <f t="shared" si="0"/>
        <v>0</v>
      </c>
      <c r="G40"/>
      <c r="H40"/>
    </row>
    <row r="41" spans="2:9" ht="14">
      <c r="B41" s="40" t="s">
        <v>222</v>
      </c>
      <c r="C41" s="45" t="s">
        <v>79</v>
      </c>
      <c r="D41" s="405"/>
      <c r="E41" s="34"/>
      <c r="F41" s="47">
        <f t="shared" si="0"/>
        <v>0</v>
      </c>
      <c r="G41"/>
      <c r="H41"/>
    </row>
    <row r="42" spans="2:9" ht="14">
      <c r="B42" s="40" t="s">
        <v>220</v>
      </c>
      <c r="C42" s="45" t="s">
        <v>37</v>
      </c>
      <c r="D42" s="42">
        <f>SUM(D32:D38)*E42</f>
        <v>0</v>
      </c>
      <c r="E42" s="394"/>
      <c r="F42" s="47">
        <f t="shared" si="0"/>
        <v>0</v>
      </c>
      <c r="G42"/>
      <c r="H42"/>
    </row>
    <row r="43" spans="2:9" ht="14">
      <c r="B43" s="40" t="s">
        <v>221</v>
      </c>
      <c r="C43" s="45" t="s">
        <v>38</v>
      </c>
      <c r="D43" s="43">
        <f>SUM(D32:D38,D42)*E43</f>
        <v>0</v>
      </c>
      <c r="E43" s="394"/>
      <c r="F43" s="47">
        <f t="shared" si="0"/>
        <v>0</v>
      </c>
      <c r="G43"/>
      <c r="H43"/>
      <c r="I43" s="30"/>
    </row>
    <row r="44" spans="2:9" ht="14">
      <c r="C44" s="46" t="s">
        <v>89</v>
      </c>
      <c r="D44" s="44">
        <f>SUM(D32:D43)</f>
        <v>0</v>
      </c>
      <c r="E44" s="34"/>
      <c r="F44" s="48">
        <f>SUM(F32:F43)</f>
        <v>0</v>
      </c>
      <c r="G44"/>
      <c r="H44"/>
    </row>
    <row r="45" spans="2:9">
      <c r="G45"/>
      <c r="H45"/>
    </row>
    <row r="46" spans="2:9">
      <c r="C46" s="22" t="s">
        <v>226</v>
      </c>
      <c r="D46" s="385"/>
      <c r="E46" s="22"/>
      <c r="F46"/>
    </row>
    <row r="49" spans="5:5">
      <c r="E49" s="30"/>
    </row>
  </sheetData>
  <sheetProtection algorithmName="SHA-512" hashValue="ZUJQi/Gd+PUBDZ0cjAnxHj0NDXZtI03U64t5/9DSx0shrgtzalyUdswihPkKccQRtzoAHL34VggB6DlzzEIudw==" saltValue="B2LTNrp+oXmkoYbz8A4Q9Q==" spinCount="100000" sheet="1" objects="1" scenarios="1"/>
  <mergeCells count="1">
    <mergeCell ref="C29:F29"/>
  </mergeCells>
  <pageMargins left="0.97222222222222199" right="0.7" top="1.88333333333333" bottom="0.75" header="0.3" footer="0.3"/>
  <pageSetup scale="103" orientation="landscape" r:id="rId1"/>
  <headerFooter>
    <oddHeader>&amp;L&amp;G&amp;C&amp;"Arial,Normal"&amp;9ANEXO PE-FF
FORMATO 5: COSTOS FIJOS
MENSUALES DE OPERACIÓN Y MANTENIMIENTO T2&amp;R&amp;G</oddHeader>
    <oddFooter>&amp;L&amp;"Arial,Normal"&amp;8PTAR Chihuahua Norte y PTAR Chihuahua Sur. Licitación Pública Presencial número 025-2019-JMAS-IPLP-RP-P.&amp;R&amp;"Arial,Normal"&amp;P</oddFooter>
  </headerFooter>
  <rowBreaks count="1" manualBreakCount="1">
    <brk id="28" max="5" man="1"/>
  </row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F913CB25473A241887EB8BDC6C29384" ma:contentTypeVersion="19" ma:contentTypeDescription="Crear nuevo documento." ma:contentTypeScope="" ma:versionID="caf58992afb491ad22351f9b9d2ef7f3">
  <xsd:schema xmlns:xsd="http://www.w3.org/2001/XMLSchema" xmlns:xs="http://www.w3.org/2001/XMLSchema" xmlns:p="http://schemas.microsoft.com/office/2006/metadata/properties" xmlns:ns2="ad8472d1-c35e-4202-9762-c86cc343adec" xmlns:ns3="5ce5b3bc-3171-4bea-bb96-9a28d8dfb74c" targetNamespace="http://schemas.microsoft.com/office/2006/metadata/properties" ma:root="true" ma:fieldsID="84bd32427fff87818a1ac2affaf4939c" ns2:_="" ns3:_="">
    <xsd:import namespace="ad8472d1-c35e-4202-9762-c86cc343adec"/>
    <xsd:import namespace="5ce5b3bc-3171-4bea-bb96-9a28d8dfb74c"/>
    <xsd:element name="properties">
      <xsd:complexType>
        <xsd:sequence>
          <xsd:element name="documentManagement">
            <xsd:complexType>
              <xsd:all>
                <xsd:element ref="ns2:MediaServiceFastMetadata" minOccurs="0"/>
                <xsd:element ref="ns2:MediaService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8472d1-c35e-4202-9762-c86cc343adec"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ce5b3bc-3171-4bea-bb96-9a28d8dfb74c"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ace10e6-8c8a-46b5-9435-807f619c65c5" ContentTypeId="0x0101" PreviousValue="false"/>
</file>

<file path=customXml/itemProps1.xml><?xml version="1.0" encoding="utf-8"?>
<ds:datastoreItem xmlns:ds="http://schemas.openxmlformats.org/officeDocument/2006/customXml" ds:itemID="{C16C6388-A394-4E78-8B2C-BF284C207717}">
  <ds:schemaRefs>
    <ds:schemaRef ds:uri="http://schemas.microsoft.com/sharepoint/v3/contenttype/forms"/>
  </ds:schemaRefs>
</ds:datastoreItem>
</file>

<file path=customXml/itemProps2.xml><?xml version="1.0" encoding="utf-8"?>
<ds:datastoreItem xmlns:ds="http://schemas.openxmlformats.org/officeDocument/2006/customXml" ds:itemID="{72395AFF-083C-4DF1-AC94-6AD8C0DB7BC5}">
  <ds:schemaRefs>
    <ds:schemaRef ds:uri="5ce5b3bc-3171-4bea-bb96-9a28d8dfb74c"/>
    <ds:schemaRef ds:uri="http://schemas.microsoft.com/office/2006/documentManagement/types"/>
    <ds:schemaRef ds:uri="http://www.w3.org/XML/1998/namespace"/>
    <ds:schemaRef ds:uri="ad8472d1-c35e-4202-9762-c86cc343adec"/>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EA3119D-A44F-483C-A427-E4104FBE2B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8472d1-c35e-4202-9762-c86cc343adec"/>
    <ds:schemaRef ds:uri="5ce5b3bc-3171-4bea-bb96-9a28d8dfb7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8F70B9E-DC62-439B-8549-768F5255763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23</vt:i4>
      </vt:variant>
      <vt:variant>
        <vt:lpstr>Rangos con nombre</vt:lpstr>
      </vt:variant>
      <vt:variant>
        <vt:i4>11</vt:i4>
      </vt:variant>
    </vt:vector>
  </HeadingPairs>
  <TitlesOfParts>
    <vt:vector size="34" baseType="lpstr">
      <vt:lpstr>Carátula</vt:lpstr>
      <vt:lpstr>Datos</vt:lpstr>
      <vt:lpstr>Formato 1</vt:lpstr>
      <vt:lpstr>Formato 2</vt:lpstr>
      <vt:lpstr>Formato 3</vt:lpstr>
      <vt:lpstr>Formato 4</vt:lpstr>
      <vt:lpstr>Formato 5</vt:lpstr>
      <vt:lpstr>Formato 6</vt:lpstr>
      <vt:lpstr>Formato 7</vt:lpstr>
      <vt:lpstr>Formato 7A</vt:lpstr>
      <vt:lpstr>Formato 7A-1</vt:lpstr>
      <vt:lpstr>Formato 7A-2</vt:lpstr>
      <vt:lpstr>Formato 7B</vt:lpstr>
      <vt:lpstr>Formato 7D</vt:lpstr>
      <vt:lpstr>Formato 7E</vt:lpstr>
      <vt:lpstr>Formato 8</vt:lpstr>
      <vt:lpstr>Formato 8A</vt:lpstr>
      <vt:lpstr>Formato 8A-1</vt:lpstr>
      <vt:lpstr>Formato 8A-2</vt:lpstr>
      <vt:lpstr>Formato 8B</vt:lpstr>
      <vt:lpstr>Formato 8C</vt:lpstr>
      <vt:lpstr>Formato 9</vt:lpstr>
      <vt:lpstr>Formato 10</vt:lpstr>
      <vt:lpstr>Carátula!Área_de_impresión</vt:lpstr>
      <vt:lpstr>'Formato 1'!Área_de_impresión</vt:lpstr>
      <vt:lpstr>'Formato 7'!Área_de_impresión</vt:lpstr>
      <vt:lpstr>'Formato 8'!Área_de_impresión</vt:lpstr>
      <vt:lpstr>'Formato 1'!Títulos_a_imprimir</vt:lpstr>
      <vt:lpstr>'Formato 10'!Títulos_a_imprimir</vt:lpstr>
      <vt:lpstr>'Formato 2'!Títulos_a_imprimir</vt:lpstr>
      <vt:lpstr>'Formato 5'!Títulos_a_imprimir</vt:lpstr>
      <vt:lpstr>'Formato 6'!Títulos_a_imprimir</vt:lpstr>
      <vt:lpstr>'Formato 7'!Títulos_a_imprimir</vt:lpstr>
      <vt:lpstr>'Formato 8'!Títulos_a_imprimir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dc:creator>
  <cp:lastModifiedBy>IP&amp;P</cp:lastModifiedBy>
  <cp:lastPrinted>2019-05-01T16:33:43Z</cp:lastPrinted>
  <dcterms:created xsi:type="dcterms:W3CDTF">2018-10-02T22:46:34Z</dcterms:created>
  <dcterms:modified xsi:type="dcterms:W3CDTF">2022-08-16T16:50:51Z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0x010100EF913CB25473A241887EB8BDC6C29384</vt:lpwstr>
  </property>
</Properties>
</file>